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15" windowWidth="8475" windowHeight="8325" tabRatio="770" activeTab="1"/>
  </bookViews>
  <sheets>
    <sheet name="Operational Data" sheetId="2" r:id="rId1"/>
    <sheet name="Financial highlights" sheetId="3" r:id="rId2"/>
  </sheets>
  <calcPr calcId="145621"/>
</workbook>
</file>

<file path=xl/calcChain.xml><?xml version="1.0" encoding="utf-8"?>
<calcChain xmlns="http://schemas.openxmlformats.org/spreadsheetml/2006/main">
  <c r="AT14" i="2" l="1"/>
  <c r="AT20" i="2"/>
  <c r="AT21" i="2"/>
  <c r="AT22" i="2"/>
  <c r="AT23" i="2"/>
  <c r="AW23" i="3"/>
  <c r="AX23" i="3"/>
  <c r="AW22" i="3"/>
  <c r="AW18" i="3"/>
  <c r="AX18" i="3"/>
  <c r="AV16" i="3" l="1"/>
  <c r="AW16" i="3"/>
  <c r="AO15" i="3"/>
  <c r="AT9" i="3" l="1"/>
  <c r="AT8" i="3"/>
  <c r="AT14" i="3" l="1"/>
  <c r="AO14" i="3"/>
  <c r="AJ14" i="3"/>
  <c r="C22" i="3" l="1"/>
  <c r="C23" i="3" s="1"/>
  <c r="D22" i="3"/>
  <c r="D23" i="3" s="1"/>
  <c r="E22" i="3"/>
  <c r="E23" i="3" s="1"/>
  <c r="G22" i="3" l="1"/>
  <c r="H22" i="3"/>
  <c r="I22" i="3"/>
  <c r="J22" i="3"/>
  <c r="J23" i="3" s="1"/>
  <c r="L22" i="3"/>
  <c r="M22" i="3"/>
  <c r="N22" i="3"/>
  <c r="O22" i="3"/>
  <c r="O23" i="3" s="1"/>
  <c r="Q22" i="3"/>
  <c r="Q23" i="3" s="1"/>
  <c r="R22" i="3"/>
  <c r="R23" i="3" s="1"/>
  <c r="S22" i="3"/>
  <c r="S23" i="3" s="1"/>
  <c r="T22" i="3"/>
  <c r="T23" i="3" s="1"/>
  <c r="V22" i="3"/>
  <c r="V23" i="3" s="1"/>
  <c r="W22" i="3"/>
  <c r="W23" i="3" s="1"/>
  <c r="X22" i="3"/>
  <c r="X23" i="3" s="1"/>
  <c r="Y22" i="3"/>
  <c r="Y23" i="3" s="1"/>
  <c r="AA22" i="3"/>
  <c r="AA23" i="3" s="1"/>
  <c r="AB22" i="3"/>
  <c r="AB23" i="3" s="1"/>
  <c r="AC22" i="3"/>
  <c r="AC23" i="3" s="1"/>
  <c r="AD22" i="3"/>
  <c r="AD23" i="3" s="1"/>
  <c r="AF22" i="3"/>
  <c r="AF23" i="3" s="1"/>
  <c r="AG22" i="3"/>
  <c r="AG23" i="3" s="1"/>
  <c r="AH22" i="3"/>
  <c r="AH23" i="3" s="1"/>
  <c r="AI22" i="3"/>
  <c r="AI23" i="3" s="1"/>
  <c r="AK22" i="3"/>
  <c r="AK23" i="3" s="1"/>
  <c r="AL22" i="3"/>
  <c r="AL23" i="3" s="1"/>
  <c r="AM22" i="3"/>
  <c r="AM23" i="3" s="1"/>
  <c r="AN22" i="3"/>
  <c r="AN23" i="3" s="1"/>
  <c r="AP22" i="3"/>
  <c r="AP23" i="3" s="1"/>
  <c r="AQ22" i="3"/>
  <c r="AQ23" i="3" s="1"/>
  <c r="AR22" i="3"/>
  <c r="AR23" i="3" s="1"/>
  <c r="AS22" i="3"/>
  <c r="AS23" i="3" s="1"/>
  <c r="AU22" i="3"/>
  <c r="AU23" i="3" s="1"/>
  <c r="AV22" i="3"/>
  <c r="AV23" i="3" s="1"/>
  <c r="F22" i="3"/>
  <c r="F23" i="3" s="1"/>
  <c r="AT21" i="3"/>
  <c r="AO21" i="3"/>
  <c r="AJ21" i="3"/>
  <c r="AE21" i="3"/>
  <c r="Z21" i="3"/>
  <c r="U21" i="3"/>
  <c r="P21" i="3"/>
  <c r="K21" i="3"/>
  <c r="AT20" i="3"/>
  <c r="AO20" i="3"/>
  <c r="AO22" i="3" s="1"/>
  <c r="AO23" i="3" s="1"/>
  <c r="AJ20" i="3"/>
  <c r="AJ22" i="3" s="1"/>
  <c r="AJ23" i="3" s="1"/>
  <c r="AE20" i="3"/>
  <c r="AE22" i="3" s="1"/>
  <c r="AE23" i="3" s="1"/>
  <c r="Z20" i="3"/>
  <c r="Z22" i="3" s="1"/>
  <c r="Z23" i="3" s="1"/>
  <c r="U20" i="3"/>
  <c r="U22" i="3" s="1"/>
  <c r="U23" i="3" s="1"/>
  <c r="P20" i="3"/>
  <c r="P22" i="3" s="1"/>
  <c r="P23" i="3" s="1"/>
  <c r="K20" i="3"/>
  <c r="K22" i="3" s="1"/>
  <c r="AT13" i="3"/>
  <c r="AO13" i="3"/>
  <c r="AJ13" i="3"/>
  <c r="AE13" i="3"/>
  <c r="Z13" i="3"/>
  <c r="U13" i="3"/>
  <c r="P13" i="3"/>
  <c r="K13" i="3"/>
  <c r="F13" i="3"/>
  <c r="AT12" i="3"/>
  <c r="AO12" i="3"/>
  <c r="AJ12" i="3"/>
  <c r="AE12" i="3"/>
  <c r="Z12" i="3"/>
  <c r="U12" i="3"/>
  <c r="P12" i="3"/>
  <c r="K12" i="3"/>
  <c r="F12" i="3"/>
  <c r="AT11" i="3"/>
  <c r="AO11" i="3"/>
  <c r="AJ11" i="3"/>
  <c r="AE11" i="3"/>
  <c r="Z11" i="3"/>
  <c r="U11" i="3"/>
  <c r="P11" i="3"/>
  <c r="K11" i="3"/>
  <c r="F11" i="3"/>
  <c r="AT10" i="3"/>
  <c r="AO10" i="3"/>
  <c r="AJ10" i="3"/>
  <c r="AE10" i="3"/>
  <c r="Z10" i="3"/>
  <c r="U10" i="3"/>
  <c r="P10" i="3"/>
  <c r="K10" i="3"/>
  <c r="F10" i="3"/>
  <c r="AT22" i="3" l="1"/>
  <c r="AT23" i="3" s="1"/>
  <c r="AP16" i="3"/>
  <c r="AS18" i="3"/>
  <c r="AR18" i="3"/>
  <c r="AQ18" i="3"/>
  <c r="AP18" i="3"/>
  <c r="AV18" i="3" l="1"/>
  <c r="AU18" i="3"/>
  <c r="AT8" i="2" l="1"/>
  <c r="AT7" i="2"/>
  <c r="AU16" i="3" l="1"/>
  <c r="AT15" i="3"/>
  <c r="AT25" i="3"/>
  <c r="AT17" i="3"/>
  <c r="AT18" i="3" s="1"/>
  <c r="AT16" i="3" l="1"/>
  <c r="AT11" i="2"/>
  <c r="AT10" i="2"/>
  <c r="AT9" i="2"/>
  <c r="AS16" i="3" l="1"/>
  <c r="AO23" i="2"/>
  <c r="AO8" i="2"/>
  <c r="AO7" i="2"/>
  <c r="AO11" i="2" l="1"/>
  <c r="AO10" i="2"/>
  <c r="AO9" i="2"/>
  <c r="AJ23" i="2"/>
  <c r="AJ11" i="2"/>
  <c r="AJ8" i="2"/>
  <c r="AJ7" i="2"/>
  <c r="AQ16" i="3" l="1"/>
  <c r="AR16" i="3"/>
  <c r="AO25" i="3"/>
  <c r="AO17" i="3"/>
  <c r="AO18" i="3" s="1"/>
  <c r="AO16" i="3" l="1"/>
  <c r="AF18" i="3" l="1"/>
  <c r="AG18" i="3"/>
  <c r="AH18" i="3"/>
  <c r="AJ25" i="3" l="1"/>
  <c r="AJ17" i="3"/>
  <c r="AJ18" i="3" s="1"/>
  <c r="AN16" i="3"/>
  <c r="AM16" i="3"/>
  <c r="AL16" i="3"/>
  <c r="AK16" i="3"/>
  <c r="AJ15" i="3"/>
  <c r="AJ10" i="2"/>
  <c r="AJ9" i="2"/>
  <c r="AJ16" i="3" l="1"/>
  <c r="AH16" i="3" l="1"/>
  <c r="AE23" i="2" l="1"/>
  <c r="AE8" i="2"/>
  <c r="AE7" i="2"/>
  <c r="AG16" i="3" l="1"/>
  <c r="AF16" i="3" l="1"/>
  <c r="AE25" i="3"/>
  <c r="AE17" i="3"/>
  <c r="AE18" i="3" s="1"/>
  <c r="AE15" i="3"/>
  <c r="AE11" i="2"/>
  <c r="AE10" i="2"/>
  <c r="AE9" i="2"/>
  <c r="AE16" i="3" l="1"/>
  <c r="Z23" i="2" l="1"/>
  <c r="Z11" i="2"/>
  <c r="Z8" i="2"/>
  <c r="Z7" i="2"/>
  <c r="Z10" i="2" l="1"/>
  <c r="Z9" i="2" l="1"/>
  <c r="Z25" i="3" l="1"/>
  <c r="Z17" i="3"/>
  <c r="Z18" i="3" s="1"/>
  <c r="Z15" i="3"/>
  <c r="Z16" i="3" l="1"/>
  <c r="U10" i="2" l="1"/>
  <c r="U23" i="2"/>
  <c r="U11" i="2"/>
  <c r="U9" i="2"/>
  <c r="U8" i="2"/>
  <c r="U7" i="2"/>
  <c r="W15" i="3" l="1"/>
  <c r="X16" i="3" l="1"/>
  <c r="W18" i="3" l="1"/>
  <c r="W16" i="3"/>
  <c r="U25" i="3" l="1"/>
  <c r="U17" i="3"/>
  <c r="U18" i="3" s="1"/>
  <c r="U15" i="3"/>
  <c r="P23" i="2"/>
  <c r="P11" i="2"/>
  <c r="P10" i="2"/>
  <c r="P9" i="2"/>
  <c r="P8" i="2"/>
  <c r="P7" i="2"/>
  <c r="K23" i="2"/>
  <c r="K11" i="2"/>
  <c r="K10" i="2"/>
  <c r="K9" i="2"/>
  <c r="K8" i="2"/>
  <c r="K7" i="2"/>
  <c r="U16" i="3" l="1"/>
  <c r="P25" i="3" l="1"/>
  <c r="P17" i="3"/>
  <c r="P15" i="3"/>
  <c r="P16" i="3" l="1"/>
  <c r="P18" i="3"/>
  <c r="K25" i="3"/>
  <c r="K17" i="3"/>
  <c r="K18" i="3" s="1"/>
  <c r="K15" i="3"/>
  <c r="M23" i="3" l="1"/>
  <c r="N23" i="3" l="1"/>
  <c r="H23" i="3" l="1"/>
  <c r="G23" i="3"/>
  <c r="I23" i="3"/>
  <c r="L23" i="3" l="1"/>
  <c r="K16" i="3" l="1"/>
  <c r="K23" i="3"/>
</calcChain>
</file>

<file path=xl/sharedStrings.xml><?xml version="1.0" encoding="utf-8"?>
<sst xmlns="http://schemas.openxmlformats.org/spreadsheetml/2006/main" count="203" uniqueCount="70">
  <si>
    <t>Operational data</t>
  </si>
  <si>
    <t>2010</t>
  </si>
  <si>
    <t>2009</t>
  </si>
  <si>
    <t>2012</t>
  </si>
  <si>
    <t>Minutes of use (min/month)</t>
  </si>
  <si>
    <t>ARPU (KZT)</t>
  </si>
  <si>
    <t>Financial highlights</t>
  </si>
  <si>
    <t>KZT in millions, except key ratios,</t>
  </si>
  <si>
    <t>per share data and changes</t>
  </si>
  <si>
    <t>Earnings per share (KZT)</t>
  </si>
  <si>
    <t>CAPEX-to-sales (%)</t>
  </si>
  <si>
    <t>Free cash flow</t>
  </si>
  <si>
    <t>Data services</t>
  </si>
  <si>
    <t>Value added services</t>
  </si>
  <si>
    <t>Intangible assets</t>
  </si>
  <si>
    <t>Property, plant and equipment</t>
  </si>
  <si>
    <t>Q1</t>
  </si>
  <si>
    <t>Q2</t>
  </si>
  <si>
    <t>Q3</t>
  </si>
  <si>
    <t>Q4</t>
  </si>
  <si>
    <t>2013</t>
  </si>
  <si>
    <t>Revenue</t>
  </si>
  <si>
    <t>2014</t>
  </si>
  <si>
    <t>YTD</t>
  </si>
  <si>
    <t>EBITDA excl. non-recurring items</t>
  </si>
  <si>
    <t>2013*</t>
  </si>
  <si>
    <t>2014*</t>
  </si>
  <si>
    <t>2015*</t>
  </si>
  <si>
    <t>2015</t>
  </si>
  <si>
    <t xml:space="preserve">        of which service revenue</t>
  </si>
  <si>
    <t>2016*</t>
  </si>
  <si>
    <t>Equity/assets ratio (%)</t>
  </si>
  <si>
    <t>Net debt/EBITDA* rate (multiple, rolling 12 months)</t>
  </si>
  <si>
    <t>2017*</t>
  </si>
  <si>
    <t>2019</t>
  </si>
  <si>
    <t>FY</t>
  </si>
  <si>
    <t>Employees, period end</t>
  </si>
  <si>
    <t>4G data users ('000)</t>
  </si>
  <si>
    <t xml:space="preserve">   of which, pre-paid</t>
  </si>
  <si>
    <t>OTT users (‘000)</t>
  </si>
  <si>
    <t>MFS active users (‘000)</t>
  </si>
  <si>
    <t xml:space="preserve">Average revenue per MB (KZT) </t>
  </si>
  <si>
    <t>Data traffic (PB)</t>
  </si>
  <si>
    <t>LTE traffic % of total data traffic</t>
  </si>
  <si>
    <t>LTE population coverage</t>
  </si>
  <si>
    <t>3G population coverage</t>
  </si>
  <si>
    <t>EBITDA Margin (%)</t>
  </si>
  <si>
    <t>Net income/loss</t>
  </si>
  <si>
    <t>Handset sales</t>
  </si>
  <si>
    <t>Voice and other services</t>
  </si>
  <si>
    <t>B2B revenue</t>
  </si>
  <si>
    <t xml:space="preserve">Total CAPEX </t>
  </si>
  <si>
    <t>2016</t>
  </si>
  <si>
    <t>2018</t>
  </si>
  <si>
    <t>Subscribers, period-end ('000)*</t>
  </si>
  <si>
    <t>there has been outgoing or incoming traffic (voice, data or messaging),</t>
  </si>
  <si>
    <t>or if the SIM-card has been reloaded during the last three months</t>
  </si>
  <si>
    <t>*A subscriber agreement of a separate number identity (SIM card). Subscriber is counted as active three months if;</t>
  </si>
  <si>
    <t xml:space="preserve">Churn rate (%)** </t>
  </si>
  <si>
    <t>***% in the Company’s network</t>
  </si>
  <si>
    <t>4G device penetration (%)***</t>
  </si>
  <si>
    <t>Smartphone penetration %***</t>
  </si>
  <si>
    <t xml:space="preserve">**Number of terminated/lost subscriptions during the month (including Company’s own subscriptions, but excluding M2M SIM cards and external SP/MVNO’s subscriptions) </t>
  </si>
  <si>
    <t>expressed as % of the average number of subscriptions during the month, expressed as a yearly measure by multiplying by 12.</t>
  </si>
  <si>
    <t>2019*</t>
  </si>
  <si>
    <t xml:space="preserve">* The Company has adopted IFRS Interpretations Committee’s </t>
  </si>
  <si>
    <t xml:space="preserve">agenda decision on cancellable or renewable leases, </t>
  </si>
  <si>
    <t xml:space="preserve">and related non-removable leasehold improvements and </t>
  </si>
  <si>
    <t>restated comparative financial statement.</t>
  </si>
  <si>
    <t>Bundled base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</si>
</sst>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0.0000%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8"/>
      <color rgb="FF7F7F7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rgb="FF6C6F7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6" fontId="4" fillId="2" borderId="0"/>
    <xf numFmtId="0" fontId="5" fillId="0" borderId="0"/>
    <xf numFmtId="0" fontId="3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15" fillId="4" borderId="1" xfId="0" applyFont="1" applyFill="1" applyBorder="1" applyAlignment="1">
      <alignment vertical="center"/>
    </xf>
    <xf numFmtId="0" fontId="16" fillId="4" borderId="1" xfId="0" applyFont="1" applyFill="1" applyBorder="1"/>
    <xf numFmtId="0" fontId="15" fillId="4" borderId="5" xfId="1" applyFont="1" applyFill="1" applyBorder="1"/>
    <xf numFmtId="0" fontId="15" fillId="4" borderId="5" xfId="1" quotePrefix="1" applyFont="1" applyFill="1" applyBorder="1" applyAlignment="1">
      <alignment horizontal="center"/>
    </xf>
    <xf numFmtId="0" fontId="17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8" fillId="5" borderId="0" xfId="0" applyFont="1" applyFill="1"/>
    <xf numFmtId="0" fontId="9" fillId="5" borderId="0" xfId="0" applyFont="1" applyFill="1" applyBorder="1"/>
    <xf numFmtId="167" fontId="9" fillId="5" borderId="0" xfId="8" applyNumberFormat="1" applyFont="1" applyFill="1" applyBorder="1"/>
    <xf numFmtId="167" fontId="11" fillId="5" borderId="0" xfId="8" applyNumberFormat="1" applyFont="1" applyFill="1" applyBorder="1"/>
    <xf numFmtId="168" fontId="8" fillId="5" borderId="0" xfId="9" applyNumberFormat="1" applyFont="1" applyFill="1"/>
    <xf numFmtId="169" fontId="9" fillId="5" borderId="0" xfId="8" applyNumberFormat="1" applyFont="1" applyFill="1" applyBorder="1"/>
    <xf numFmtId="169" fontId="8" fillId="5" borderId="0" xfId="8" applyNumberFormat="1" applyFont="1" applyFill="1"/>
    <xf numFmtId="0" fontId="9" fillId="5" borderId="0" xfId="0" applyFont="1" applyFill="1"/>
    <xf numFmtId="167" fontId="9" fillId="5" borderId="0" xfId="0" applyNumberFormat="1" applyFont="1" applyFill="1"/>
    <xf numFmtId="167" fontId="8" fillId="5" borderId="0" xfId="8" applyNumberFormat="1" applyFont="1" applyFill="1"/>
    <xf numFmtId="167" fontId="8" fillId="5" borderId="0" xfId="0" applyNumberFormat="1" applyFont="1" applyFill="1"/>
    <xf numFmtId="0" fontId="10" fillId="5" borderId="0" xfId="0" applyFont="1" applyFill="1" applyAlignment="1">
      <alignment vertical="center"/>
    </xf>
    <xf numFmtId="9" fontId="8" fillId="5" borderId="0" xfId="9" applyFont="1" applyFill="1"/>
    <xf numFmtId="167" fontId="8" fillId="5" borderId="0" xfId="8" applyNumberFormat="1" applyFont="1" applyFill="1" applyBorder="1"/>
    <xf numFmtId="43" fontId="8" fillId="5" borderId="0" xfId="8" applyNumberFormat="1" applyFont="1" applyFill="1" applyBorder="1"/>
    <xf numFmtId="170" fontId="8" fillId="5" borderId="0" xfId="9" applyNumberFormat="1" applyFont="1" applyFill="1"/>
    <xf numFmtId="0" fontId="8" fillId="5" borderId="7" xfId="0" applyFont="1" applyFill="1" applyBorder="1"/>
    <xf numFmtId="167" fontId="12" fillId="5" borderId="8" xfId="8" applyNumberFormat="1" applyFont="1" applyFill="1" applyBorder="1"/>
    <xf numFmtId="167" fontId="9" fillId="5" borderId="8" xfId="8" applyNumberFormat="1" applyFont="1" applyFill="1" applyBorder="1"/>
    <xf numFmtId="167" fontId="9" fillId="5" borderId="4" xfId="8" applyNumberFormat="1" applyFont="1" applyFill="1" applyBorder="1"/>
    <xf numFmtId="0" fontId="13" fillId="5" borderId="9" xfId="0" applyFont="1" applyFill="1" applyBorder="1" applyAlignment="1">
      <alignment horizontal="left"/>
    </xf>
    <xf numFmtId="167" fontId="12" fillId="5" borderId="0" xfId="8" applyNumberFormat="1" applyFont="1" applyFill="1" applyBorder="1"/>
    <xf numFmtId="167" fontId="9" fillId="5" borderId="10" xfId="8" applyNumberFormat="1" applyFont="1" applyFill="1" applyBorder="1"/>
    <xf numFmtId="0" fontId="9" fillId="5" borderId="9" xfId="0" applyFont="1" applyFill="1" applyBorder="1"/>
    <xf numFmtId="0" fontId="1" fillId="5" borderId="9" xfId="0" applyFont="1" applyFill="1" applyBorder="1"/>
    <xf numFmtId="168" fontId="8" fillId="5" borderId="9" xfId="9" applyNumberFormat="1" applyFont="1" applyFill="1" applyBorder="1"/>
    <xf numFmtId="168" fontId="12" fillId="5" borderId="0" xfId="9" applyNumberFormat="1" applyFont="1" applyFill="1" applyBorder="1"/>
    <xf numFmtId="168" fontId="9" fillId="5" borderId="0" xfId="9" applyNumberFormat="1" applyFont="1" applyFill="1" applyBorder="1"/>
    <xf numFmtId="168" fontId="9" fillId="5" borderId="10" xfId="9" applyNumberFormat="1" applyFont="1" applyFill="1" applyBorder="1"/>
    <xf numFmtId="0" fontId="8" fillId="5" borderId="9" xfId="0" applyFont="1" applyFill="1" applyBorder="1"/>
    <xf numFmtId="169" fontId="12" fillId="5" borderId="0" xfId="8" applyNumberFormat="1" applyFont="1" applyFill="1" applyBorder="1"/>
    <xf numFmtId="169" fontId="14" fillId="5" borderId="0" xfId="8" applyNumberFormat="1" applyFont="1" applyFill="1" applyBorder="1"/>
    <xf numFmtId="169" fontId="9" fillId="5" borderId="10" xfId="8" applyNumberFormat="1" applyFont="1" applyFill="1" applyBorder="1"/>
    <xf numFmtId="167" fontId="9" fillId="5" borderId="0" xfId="0" applyNumberFormat="1" applyFont="1" applyFill="1" applyBorder="1"/>
    <xf numFmtId="167" fontId="1" fillId="5" borderId="0" xfId="8" applyNumberFormat="1" applyFont="1" applyFill="1" applyBorder="1"/>
    <xf numFmtId="168" fontId="11" fillId="5" borderId="0" xfId="9" applyNumberFormat="1" applyFont="1" applyFill="1" applyBorder="1"/>
    <xf numFmtId="168" fontId="14" fillId="5" borderId="0" xfId="9" applyNumberFormat="1" applyFont="1" applyFill="1" applyBorder="1"/>
    <xf numFmtId="168" fontId="14" fillId="5" borderId="10" xfId="9" applyNumberFormat="1" applyFont="1" applyFill="1" applyBorder="1"/>
    <xf numFmtId="0" fontId="8" fillId="5" borderId="0" xfId="0" applyFont="1" applyFill="1" applyBorder="1"/>
    <xf numFmtId="0" fontId="12" fillId="5" borderId="0" xfId="0" applyFont="1" applyFill="1" applyBorder="1"/>
    <xf numFmtId="0" fontId="8" fillId="5" borderId="10" xfId="0" applyFont="1" applyFill="1" applyBorder="1"/>
    <xf numFmtId="168" fontId="8" fillId="5" borderId="0" xfId="9" applyNumberFormat="1" applyFont="1" applyFill="1" applyBorder="1"/>
    <xf numFmtId="168" fontId="0" fillId="5" borderId="0" xfId="9" applyNumberFormat="1" applyFont="1" applyFill="1" applyBorder="1"/>
    <xf numFmtId="167" fontId="8" fillId="5" borderId="0" xfId="0" applyNumberFormat="1" applyFont="1" applyFill="1" applyBorder="1"/>
    <xf numFmtId="2" fontId="0" fillId="5" borderId="0" xfId="0" applyNumberFormat="1" applyFill="1" applyBorder="1"/>
    <xf numFmtId="10" fontId="8" fillId="5" borderId="0" xfId="9" applyNumberFormat="1" applyFont="1" applyFill="1" applyBorder="1"/>
    <xf numFmtId="0" fontId="8" fillId="5" borderId="11" xfId="0" applyFont="1" applyFill="1" applyBorder="1"/>
    <xf numFmtId="0" fontId="8" fillId="5" borderId="6" xfId="0" applyFont="1" applyFill="1" applyBorder="1"/>
    <xf numFmtId="168" fontId="8" fillId="5" borderId="6" xfId="9" applyNumberFormat="1" applyFont="1" applyFill="1" applyBorder="1"/>
    <xf numFmtId="167" fontId="8" fillId="5" borderId="6" xfId="8" applyNumberFormat="1" applyFont="1" applyFill="1" applyBorder="1"/>
    <xf numFmtId="43" fontId="8" fillId="5" borderId="6" xfId="8" applyFont="1" applyFill="1" applyBorder="1"/>
    <xf numFmtId="0" fontId="8" fillId="5" borderId="3" xfId="0" applyFont="1" applyFill="1" applyBorder="1"/>
    <xf numFmtId="168" fontId="9" fillId="5" borderId="0" xfId="9" applyNumberFormat="1" applyFont="1" applyFill="1" applyBorder="1" applyAlignment="1">
      <alignment horizontal="right"/>
    </xf>
    <xf numFmtId="0" fontId="15" fillId="4" borderId="1" xfId="1" applyFont="1" applyFill="1" applyBorder="1"/>
    <xf numFmtId="0" fontId="15" fillId="4" borderId="4" xfId="1" quotePrefix="1" applyFont="1" applyFill="1" applyBorder="1" applyAlignment="1">
      <alignment horizontal="center"/>
    </xf>
    <xf numFmtId="0" fontId="15" fillId="4" borderId="1" xfId="1" quotePrefix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167" fontId="9" fillId="5" borderId="10" xfId="0" applyNumberFormat="1" applyFont="1" applyFill="1" applyBorder="1"/>
    <xf numFmtId="168" fontId="9" fillId="5" borderId="10" xfId="9" applyNumberFormat="1" applyFont="1" applyFill="1" applyBorder="1" applyAlignment="1">
      <alignment horizontal="right"/>
    </xf>
    <xf numFmtId="167" fontId="9" fillId="5" borderId="6" xfId="0" applyNumberFormat="1" applyFont="1" applyFill="1" applyBorder="1"/>
    <xf numFmtId="167" fontId="8" fillId="5" borderId="6" xfId="0" applyNumberFormat="1" applyFont="1" applyFill="1" applyBorder="1"/>
    <xf numFmtId="167" fontId="9" fillId="5" borderId="3" xfId="0" applyNumberFormat="1" applyFont="1" applyFill="1" applyBorder="1"/>
    <xf numFmtId="0" fontId="18" fillId="0" borderId="0" xfId="0" applyFont="1" applyAlignment="1">
      <alignment horizontal="left" vertical="center" readingOrder="1"/>
    </xf>
    <xf numFmtId="169" fontId="8" fillId="5" borderId="0" xfId="8" applyNumberFormat="1" applyFont="1" applyFill="1" applyBorder="1"/>
    <xf numFmtId="169" fontId="8" fillId="5" borderId="0" xfId="8" applyNumberFormat="1" applyFont="1" applyFill="1" applyBorder="1" applyAlignment="1">
      <alignment horizontal="right"/>
    </xf>
    <xf numFmtId="43" fontId="8" fillId="5" borderId="0" xfId="8" applyNumberFormat="1" applyFont="1" applyFill="1" applyBorder="1" applyAlignment="1">
      <alignment horizontal="right"/>
    </xf>
    <xf numFmtId="43" fontId="9" fillId="5" borderId="0" xfId="9" applyNumberFormat="1" applyFont="1" applyFill="1" applyBorder="1" applyAlignment="1">
      <alignment horizontal="right"/>
    </xf>
    <xf numFmtId="168" fontId="9" fillId="3" borderId="0" xfId="9" applyNumberFormat="1" applyFont="1" applyFill="1" applyBorder="1"/>
    <xf numFmtId="168" fontId="1" fillId="5" borderId="0" xfId="9" applyNumberFormat="1" applyFont="1" applyFill="1" applyBorder="1"/>
    <xf numFmtId="167" fontId="8" fillId="5" borderId="10" xfId="0" applyNumberFormat="1" applyFont="1" applyFill="1" applyBorder="1"/>
    <xf numFmtId="168" fontId="8" fillId="5" borderId="10" xfId="9" applyNumberFormat="1" applyFont="1" applyFill="1" applyBorder="1"/>
    <xf numFmtId="167" fontId="8" fillId="5" borderId="10" xfId="8" applyNumberFormat="1" applyFont="1" applyFill="1" applyBorder="1"/>
    <xf numFmtId="169" fontId="8" fillId="5" borderId="10" xfId="8" applyNumberFormat="1" applyFont="1" applyFill="1" applyBorder="1" applyAlignment="1">
      <alignment horizontal="right"/>
    </xf>
    <xf numFmtId="43" fontId="8" fillId="5" borderId="10" xfId="8" applyNumberFormat="1" applyFont="1" applyFill="1" applyBorder="1" applyAlignment="1">
      <alignment horizontal="right"/>
    </xf>
    <xf numFmtId="167" fontId="8" fillId="5" borderId="3" xfId="0" applyNumberFormat="1" applyFont="1" applyFill="1" applyBorder="1"/>
    <xf numFmtId="169" fontId="8" fillId="5" borderId="10" xfId="8" applyNumberFormat="1" applyFont="1" applyFill="1" applyBorder="1"/>
    <xf numFmtId="167" fontId="8" fillId="5" borderId="8" xfId="8" applyNumberFormat="1" applyFont="1" applyFill="1" applyBorder="1"/>
    <xf numFmtId="167" fontId="8" fillId="5" borderId="8" xfId="0" applyNumberFormat="1" applyFont="1" applyFill="1" applyBorder="1"/>
    <xf numFmtId="167" fontId="8" fillId="5" borderId="4" xfId="0" applyNumberFormat="1" applyFont="1" applyFill="1" applyBorder="1"/>
    <xf numFmtId="168" fontId="19" fillId="5" borderId="0" xfId="0" applyNumberFormat="1" applyFont="1" applyFill="1"/>
    <xf numFmtId="168" fontId="19" fillId="5" borderId="0" xfId="0" applyNumberFormat="1" applyFont="1" applyFill="1" applyBorder="1" applyAlignment="1">
      <alignment horizontal="right" vertical="center"/>
    </xf>
    <xf numFmtId="0" fontId="18" fillId="5" borderId="0" xfId="0" applyFont="1" applyFill="1" applyAlignment="1">
      <alignment horizontal="left" vertical="center" readingOrder="1"/>
    </xf>
    <xf numFmtId="0" fontId="20" fillId="0" borderId="0" xfId="0" applyFont="1" applyAlignment="1">
      <alignment vertical="center"/>
    </xf>
    <xf numFmtId="0" fontId="20" fillId="5" borderId="0" xfId="0" applyFont="1" applyFill="1" applyAlignment="1">
      <alignment vertical="center"/>
    </xf>
    <xf numFmtId="43" fontId="9" fillId="5" borderId="0" xfId="8" applyFont="1" applyFill="1" applyBorder="1" applyAlignment="1">
      <alignment horizontal="right"/>
    </xf>
    <xf numFmtId="169" fontId="9" fillId="5" borderId="0" xfId="8" applyNumberFormat="1" applyFont="1" applyFill="1" applyBorder="1" applyAlignment="1">
      <alignment horizontal="right"/>
    </xf>
    <xf numFmtId="167" fontId="9" fillId="5" borderId="0" xfId="8" applyNumberFormat="1" applyFont="1" applyFill="1" applyBorder="1" applyAlignment="1">
      <alignment horizontal="right"/>
    </xf>
  </cellXfs>
  <cellStyles count="10">
    <cellStyle name="Comma" xfId="8" builtinId="3"/>
    <cellStyle name="Normal" xfId="0" builtinId="0"/>
    <cellStyle name="Normal 2" xfId="1"/>
    <cellStyle name="Percent" xfId="9" builtinId="5"/>
    <cellStyle name="Percent 2" xfId="2"/>
    <cellStyle name="SDEntry" xfId="3"/>
    <cellStyle name="Standard_Phase II Summary of results &amp; balance sheet 02-05-02" xfId="4"/>
    <cellStyle name="Style 1" xfId="5"/>
    <cellStyle name="Tusental (0)_NK990531" xfId="6"/>
    <cellStyle name="Valuta (0)_NK99053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133350</xdr:rowOff>
    </xdr:from>
    <xdr:to>
      <xdr:col>1</xdr:col>
      <xdr:colOff>1035050</xdr:colOff>
      <xdr:row>2</xdr:row>
      <xdr:rowOff>120650</xdr:rowOff>
    </xdr:to>
    <xdr:pic>
      <xdr:nvPicPr>
        <xdr:cNvPr id="2" name="Picture 1" descr="C:\Users\irina.shol\AppData\Local\Microsoft\Windows\INetCache\Content.Outlook\X074L8J3\Kcell_new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33350"/>
          <a:ext cx="958850" cy="31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</xdr:col>
      <xdr:colOff>987425</xdr:colOff>
      <xdr:row>2</xdr:row>
      <xdr:rowOff>149225</xdr:rowOff>
    </xdr:to>
    <xdr:pic>
      <xdr:nvPicPr>
        <xdr:cNvPr id="2" name="Picture 1" descr="C:\Users\irina.shol\AppData\Local\Microsoft\Windows\INetCache\Content.Outlook\X074L8J3\Kcell_new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958850" cy="31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A32"/>
  <sheetViews>
    <sheetView zoomScaleNormal="100" workbookViewId="0">
      <pane xSplit="2" ySplit="6" topLeftCell="C7" activePane="bottomRight" state="frozen"/>
      <selection pane="topRight" activeCell="B1" sqref="B1"/>
      <selection pane="bottomLeft" activeCell="A4" sqref="A4"/>
      <selection pane="bottomRight" activeCell="AY19" sqref="AY19"/>
    </sheetView>
  </sheetViews>
  <sheetFormatPr defaultColWidth="8.85546875" defaultRowHeight="12.75" outlineLevelCol="3"/>
  <cols>
    <col min="1" max="1" width="4.42578125" style="7" customWidth="1"/>
    <col min="2" max="2" width="31.28515625" style="7" customWidth="1"/>
    <col min="3" max="5" width="10.28515625" style="7" hidden="1" customWidth="1" outlineLevel="1"/>
    <col min="6" max="6" width="10.5703125" style="7" hidden="1" customWidth="1" outlineLevel="1"/>
    <col min="7" max="7" width="9.140625" style="7" hidden="1" customWidth="1" outlineLevel="3"/>
    <col min="8" max="10" width="10.140625" style="7" hidden="1" customWidth="1" outlineLevel="3"/>
    <col min="11" max="11" width="11" style="7" hidden="1" customWidth="1" outlineLevel="1" collapsed="1"/>
    <col min="12" max="12" width="8.85546875" style="7" hidden="1" customWidth="1" outlineLevel="3"/>
    <col min="13" max="13" width="10.140625" style="7" hidden="1" customWidth="1" outlineLevel="3"/>
    <col min="14" max="14" width="10" style="7" hidden="1" customWidth="1" outlineLevel="3"/>
    <col min="15" max="15" width="11.140625" style="7" hidden="1" customWidth="1" outlineLevel="3"/>
    <col min="16" max="16" width="10.140625" style="7" hidden="1" customWidth="1" outlineLevel="1" collapsed="1"/>
    <col min="17" max="18" width="11.140625" style="7" hidden="1" customWidth="1" outlineLevel="1"/>
    <col min="19" max="19" width="10.42578125" style="7" hidden="1" customWidth="1" outlineLevel="1"/>
    <col min="20" max="20" width="10.5703125" style="7" hidden="1" customWidth="1" outlineLevel="1"/>
    <col min="21" max="21" width="9.85546875" style="7" customWidth="1" collapsed="1"/>
    <col min="22" max="23" width="9.140625" style="7" hidden="1" customWidth="1" outlineLevel="1"/>
    <col min="24" max="24" width="10.28515625" style="7" hidden="1" customWidth="1" outlineLevel="1"/>
    <col min="25" max="25" width="8.85546875" style="7" hidden="1" customWidth="1" outlineLevel="1"/>
    <col min="26" max="26" width="9.28515625" style="7" bestFit="1" customWidth="1" collapsed="1"/>
    <col min="27" max="29" width="8.85546875" style="7" hidden="1" customWidth="1" outlineLevel="1"/>
    <col min="30" max="30" width="0.85546875" style="7" hidden="1" customWidth="1" outlineLevel="1"/>
    <col min="31" max="31" width="9.5703125" style="7" customWidth="1" collapsed="1"/>
    <col min="32" max="35" width="8.85546875" style="7" hidden="1" customWidth="1" outlineLevel="1"/>
    <col min="36" max="36" width="8.85546875" style="7" collapsed="1"/>
    <col min="37" max="40" width="8.85546875" style="7" hidden="1" customWidth="1" outlineLevel="1"/>
    <col min="41" max="41" width="8.85546875" style="7" collapsed="1"/>
    <col min="42" max="45" width="8.85546875" style="7" hidden="1" customWidth="1" outlineLevel="1"/>
    <col min="46" max="46" width="9.28515625" style="7" bestFit="1" customWidth="1" collapsed="1"/>
    <col min="47" max="49" width="8.85546875" style="7" customWidth="1"/>
    <col min="50" max="50" width="8.85546875" style="7" hidden="1" customWidth="1" outlineLevel="1"/>
    <col min="51" max="51" width="8.85546875" style="7" collapsed="1"/>
    <col min="52" max="16384" width="8.85546875" style="7"/>
  </cols>
  <sheetData>
    <row r="5" spans="2:53" ht="15.75" customHeight="1">
      <c r="B5" s="60" t="s">
        <v>0</v>
      </c>
      <c r="C5" s="61" t="s">
        <v>2</v>
      </c>
      <c r="D5" s="61" t="s">
        <v>1</v>
      </c>
      <c r="E5" s="62">
        <v>2011</v>
      </c>
      <c r="F5" s="61" t="s">
        <v>3</v>
      </c>
      <c r="G5" s="61" t="s">
        <v>3</v>
      </c>
      <c r="H5" s="61" t="s">
        <v>3</v>
      </c>
      <c r="I5" s="61" t="s">
        <v>3</v>
      </c>
      <c r="J5" s="61" t="s">
        <v>3</v>
      </c>
      <c r="K5" s="61" t="s">
        <v>20</v>
      </c>
      <c r="L5" s="61" t="s">
        <v>25</v>
      </c>
      <c r="M5" s="61" t="s">
        <v>25</v>
      </c>
      <c r="N5" s="61" t="s">
        <v>25</v>
      </c>
      <c r="O5" s="61" t="s">
        <v>25</v>
      </c>
      <c r="P5" s="61" t="s">
        <v>22</v>
      </c>
      <c r="Q5" s="61" t="s">
        <v>26</v>
      </c>
      <c r="R5" s="61" t="s">
        <v>26</v>
      </c>
      <c r="S5" s="61" t="s">
        <v>26</v>
      </c>
      <c r="T5" s="61" t="s">
        <v>26</v>
      </c>
      <c r="U5" s="61" t="s">
        <v>28</v>
      </c>
      <c r="V5" s="61" t="s">
        <v>27</v>
      </c>
      <c r="W5" s="61" t="s">
        <v>27</v>
      </c>
      <c r="X5" s="61" t="s">
        <v>27</v>
      </c>
      <c r="Y5" s="61" t="s">
        <v>27</v>
      </c>
      <c r="Z5" s="61" t="s">
        <v>52</v>
      </c>
      <c r="AA5" s="61" t="s">
        <v>30</v>
      </c>
      <c r="AB5" s="61" t="s">
        <v>30</v>
      </c>
      <c r="AC5" s="61" t="s">
        <v>30</v>
      </c>
      <c r="AD5" s="61" t="s">
        <v>30</v>
      </c>
      <c r="AE5" s="61">
        <v>2017</v>
      </c>
      <c r="AF5" s="61">
        <v>2017</v>
      </c>
      <c r="AG5" s="61">
        <v>2017</v>
      </c>
      <c r="AH5" s="61">
        <v>2017</v>
      </c>
      <c r="AI5" s="61">
        <v>2017</v>
      </c>
      <c r="AJ5" s="61" t="s">
        <v>53</v>
      </c>
      <c r="AK5" s="61" t="s">
        <v>53</v>
      </c>
      <c r="AL5" s="61">
        <v>2018</v>
      </c>
      <c r="AM5" s="61">
        <v>2018</v>
      </c>
      <c r="AN5" s="61">
        <v>2018</v>
      </c>
      <c r="AO5" s="61">
        <v>2019</v>
      </c>
      <c r="AP5" s="61">
        <v>2019</v>
      </c>
      <c r="AQ5" s="61">
        <v>2019</v>
      </c>
      <c r="AR5" s="61">
        <v>2019</v>
      </c>
      <c r="AS5" s="61">
        <v>2019</v>
      </c>
      <c r="AT5" s="61">
        <v>2020</v>
      </c>
      <c r="AU5" s="61">
        <v>2020</v>
      </c>
      <c r="AV5" s="61">
        <v>2020</v>
      </c>
      <c r="AW5" s="61">
        <v>2020</v>
      </c>
      <c r="AX5" s="61">
        <v>2020</v>
      </c>
    </row>
    <row r="6" spans="2:53" ht="18.75" customHeight="1">
      <c r="B6" s="5"/>
      <c r="C6" s="63" t="s">
        <v>35</v>
      </c>
      <c r="D6" s="63" t="s">
        <v>35</v>
      </c>
      <c r="E6" s="63" t="s">
        <v>35</v>
      </c>
      <c r="F6" s="63" t="s">
        <v>35</v>
      </c>
      <c r="G6" s="63" t="s">
        <v>16</v>
      </c>
      <c r="H6" s="63" t="s">
        <v>17</v>
      </c>
      <c r="I6" s="63" t="s">
        <v>18</v>
      </c>
      <c r="J6" s="63" t="s">
        <v>19</v>
      </c>
      <c r="K6" s="63" t="s">
        <v>35</v>
      </c>
      <c r="L6" s="63" t="s">
        <v>16</v>
      </c>
      <c r="M6" s="63" t="s">
        <v>17</v>
      </c>
      <c r="N6" s="63" t="s">
        <v>18</v>
      </c>
      <c r="O6" s="63" t="s">
        <v>19</v>
      </c>
      <c r="P6" s="63" t="s">
        <v>35</v>
      </c>
      <c r="Q6" s="63" t="s">
        <v>16</v>
      </c>
      <c r="R6" s="63" t="s">
        <v>17</v>
      </c>
      <c r="S6" s="63" t="s">
        <v>18</v>
      </c>
      <c r="T6" s="63" t="s">
        <v>19</v>
      </c>
      <c r="U6" s="63" t="s">
        <v>35</v>
      </c>
      <c r="V6" s="63" t="s">
        <v>16</v>
      </c>
      <c r="W6" s="63" t="s">
        <v>17</v>
      </c>
      <c r="X6" s="63" t="s">
        <v>18</v>
      </c>
      <c r="Y6" s="63" t="s">
        <v>19</v>
      </c>
      <c r="Z6" s="63" t="s">
        <v>35</v>
      </c>
      <c r="AA6" s="63" t="s">
        <v>16</v>
      </c>
      <c r="AB6" s="63" t="s">
        <v>17</v>
      </c>
      <c r="AC6" s="63" t="s">
        <v>18</v>
      </c>
      <c r="AD6" s="63" t="s">
        <v>19</v>
      </c>
      <c r="AE6" s="63" t="s">
        <v>35</v>
      </c>
      <c r="AF6" s="63" t="s">
        <v>16</v>
      </c>
      <c r="AG6" s="63" t="s">
        <v>17</v>
      </c>
      <c r="AH6" s="63" t="s">
        <v>18</v>
      </c>
      <c r="AI6" s="63" t="s">
        <v>19</v>
      </c>
      <c r="AJ6" s="63" t="s">
        <v>35</v>
      </c>
      <c r="AK6" s="63" t="s">
        <v>16</v>
      </c>
      <c r="AL6" s="63" t="s">
        <v>17</v>
      </c>
      <c r="AM6" s="63" t="s">
        <v>18</v>
      </c>
      <c r="AN6" s="63" t="s">
        <v>19</v>
      </c>
      <c r="AO6" s="63" t="s">
        <v>35</v>
      </c>
      <c r="AP6" s="63" t="s">
        <v>16</v>
      </c>
      <c r="AQ6" s="63" t="s">
        <v>17</v>
      </c>
      <c r="AR6" s="63" t="s">
        <v>18</v>
      </c>
      <c r="AS6" s="63" t="s">
        <v>19</v>
      </c>
      <c r="AT6" s="63" t="s">
        <v>23</v>
      </c>
      <c r="AU6" s="63" t="s">
        <v>16</v>
      </c>
      <c r="AV6" s="63" t="s">
        <v>17</v>
      </c>
      <c r="AW6" s="63" t="s">
        <v>18</v>
      </c>
      <c r="AX6" s="63" t="s">
        <v>19</v>
      </c>
    </row>
    <row r="7" spans="2:53">
      <c r="B7" s="23" t="s">
        <v>54</v>
      </c>
      <c r="C7" s="83">
        <v>7165</v>
      </c>
      <c r="D7" s="83">
        <v>8922</v>
      </c>
      <c r="E7" s="83">
        <v>10850</v>
      </c>
      <c r="F7" s="83">
        <v>13462.3000875403</v>
      </c>
      <c r="G7" s="25">
        <v>11174</v>
      </c>
      <c r="H7" s="25">
        <v>11691</v>
      </c>
      <c r="I7" s="25">
        <v>12686</v>
      </c>
      <c r="J7" s="25">
        <v>13462</v>
      </c>
      <c r="K7" s="83">
        <f>O7</f>
        <v>12025.96</v>
      </c>
      <c r="L7" s="25">
        <v>11949.996999999999</v>
      </c>
      <c r="M7" s="25">
        <v>12056.945</v>
      </c>
      <c r="N7" s="25">
        <v>12155.155000000001</v>
      </c>
      <c r="O7" s="25">
        <v>12025.96</v>
      </c>
      <c r="P7" s="83">
        <f>T7</f>
        <v>11192</v>
      </c>
      <c r="Q7" s="25">
        <v>11236.192999999999</v>
      </c>
      <c r="R7" s="25">
        <v>11400.014999999999</v>
      </c>
      <c r="S7" s="25">
        <v>11661</v>
      </c>
      <c r="T7" s="25">
        <v>11192</v>
      </c>
      <c r="U7" s="84">
        <f>Y7</f>
        <v>10357</v>
      </c>
      <c r="V7" s="25">
        <v>10829</v>
      </c>
      <c r="W7" s="25">
        <v>10747</v>
      </c>
      <c r="X7" s="25">
        <v>10780</v>
      </c>
      <c r="Y7" s="25">
        <v>10357</v>
      </c>
      <c r="Z7" s="84">
        <f>AD7</f>
        <v>9986</v>
      </c>
      <c r="AA7" s="25">
        <v>9855</v>
      </c>
      <c r="AB7" s="25">
        <v>9748</v>
      </c>
      <c r="AC7" s="25">
        <v>9905</v>
      </c>
      <c r="AD7" s="25">
        <v>9986</v>
      </c>
      <c r="AE7" s="84">
        <f>AH7</f>
        <v>10001</v>
      </c>
      <c r="AF7" s="25">
        <v>9979</v>
      </c>
      <c r="AG7" s="25">
        <v>9992</v>
      </c>
      <c r="AH7" s="25">
        <v>10001</v>
      </c>
      <c r="AI7" s="25">
        <v>10009</v>
      </c>
      <c r="AJ7" s="84">
        <f>AN7</f>
        <v>8969</v>
      </c>
      <c r="AK7" s="25">
        <v>9958</v>
      </c>
      <c r="AL7" s="25">
        <v>10062</v>
      </c>
      <c r="AM7" s="25">
        <v>9234</v>
      </c>
      <c r="AN7" s="25">
        <v>8969</v>
      </c>
      <c r="AO7" s="84">
        <f>AS7</f>
        <v>8275</v>
      </c>
      <c r="AP7" s="25">
        <v>8741</v>
      </c>
      <c r="AQ7" s="25">
        <v>8676</v>
      </c>
      <c r="AR7" s="25">
        <v>8440</v>
      </c>
      <c r="AS7" s="25">
        <v>8275</v>
      </c>
      <c r="AT7" s="85">
        <f>AV7</f>
        <v>7863</v>
      </c>
      <c r="AU7" s="9">
        <v>7992</v>
      </c>
      <c r="AV7" s="9">
        <v>7863</v>
      </c>
      <c r="AW7" s="9">
        <v>8040</v>
      </c>
      <c r="AX7" s="29"/>
      <c r="AZ7" s="11"/>
    </row>
    <row r="8" spans="2:53">
      <c r="B8" s="36" t="s">
        <v>38</v>
      </c>
      <c r="C8" s="20">
        <v>5923</v>
      </c>
      <c r="D8" s="20">
        <v>7574</v>
      </c>
      <c r="E8" s="20">
        <v>9353</v>
      </c>
      <c r="F8" s="20">
        <v>11720.683999999999</v>
      </c>
      <c r="G8" s="40">
        <v>9635</v>
      </c>
      <c r="H8" s="40">
        <v>10068</v>
      </c>
      <c r="I8" s="40">
        <v>11001</v>
      </c>
      <c r="J8" s="40">
        <v>11721</v>
      </c>
      <c r="K8" s="50">
        <f>O8</f>
        <v>10311.959999999999</v>
      </c>
      <c r="L8" s="40">
        <v>10243.996999999999</v>
      </c>
      <c r="M8" s="40">
        <v>10303.945</v>
      </c>
      <c r="N8" s="40">
        <v>10386.155000000001</v>
      </c>
      <c r="O8" s="40">
        <v>10311.959999999999</v>
      </c>
      <c r="P8" s="50">
        <f>T8</f>
        <v>9711</v>
      </c>
      <c r="Q8" s="40">
        <v>9548.1929999999993</v>
      </c>
      <c r="R8" s="40">
        <v>9754.0149999999994</v>
      </c>
      <c r="S8" s="40">
        <v>10135</v>
      </c>
      <c r="T8" s="40">
        <v>9711</v>
      </c>
      <c r="U8" s="50">
        <f>Y8</f>
        <v>9075</v>
      </c>
      <c r="V8" s="40">
        <v>9478</v>
      </c>
      <c r="W8" s="40">
        <v>9421</v>
      </c>
      <c r="X8" s="40">
        <v>9481</v>
      </c>
      <c r="Y8" s="40">
        <v>9075</v>
      </c>
      <c r="Z8" s="50">
        <f>AD8</f>
        <v>9049</v>
      </c>
      <c r="AA8" s="40">
        <v>8594</v>
      </c>
      <c r="AB8" s="40">
        <v>8508</v>
      </c>
      <c r="AC8" s="40">
        <v>8765</v>
      </c>
      <c r="AD8" s="40">
        <v>9049</v>
      </c>
      <c r="AE8" s="50">
        <f>AH8</f>
        <v>9078</v>
      </c>
      <c r="AF8" s="40">
        <v>9029</v>
      </c>
      <c r="AG8" s="40">
        <v>9054</v>
      </c>
      <c r="AH8" s="40">
        <v>9078</v>
      </c>
      <c r="AI8" s="40">
        <v>9100</v>
      </c>
      <c r="AJ8" s="50">
        <f>AN8</f>
        <v>8062</v>
      </c>
      <c r="AK8" s="40">
        <v>9060</v>
      </c>
      <c r="AL8" s="40">
        <v>9163</v>
      </c>
      <c r="AM8" s="40">
        <v>8335</v>
      </c>
      <c r="AN8" s="40">
        <v>8062</v>
      </c>
      <c r="AO8" s="50">
        <f>AS8</f>
        <v>7312</v>
      </c>
      <c r="AP8" s="40">
        <v>7866</v>
      </c>
      <c r="AQ8" s="40">
        <v>7768</v>
      </c>
      <c r="AR8" s="40">
        <v>7498</v>
      </c>
      <c r="AS8" s="40">
        <v>7312</v>
      </c>
      <c r="AT8" s="76">
        <f>AV8</f>
        <v>6923</v>
      </c>
      <c r="AU8" s="40">
        <v>7025</v>
      </c>
      <c r="AV8" s="40">
        <v>6923</v>
      </c>
      <c r="AW8" s="40">
        <v>7070</v>
      </c>
      <c r="AX8" s="64"/>
    </row>
    <row r="9" spans="2:53">
      <c r="B9" s="36" t="s">
        <v>4</v>
      </c>
      <c r="C9" s="20">
        <v>92</v>
      </c>
      <c r="D9" s="20">
        <v>119</v>
      </c>
      <c r="E9" s="20">
        <v>122.44264721248412</v>
      </c>
      <c r="F9" s="20">
        <v>168.13987989117857</v>
      </c>
      <c r="G9" s="40">
        <v>160</v>
      </c>
      <c r="H9" s="40">
        <v>176</v>
      </c>
      <c r="I9" s="40">
        <v>175</v>
      </c>
      <c r="J9" s="40">
        <v>162</v>
      </c>
      <c r="K9" s="50">
        <f>AVERAGE(L9:O9)</f>
        <v>177.76264621353485</v>
      </c>
      <c r="L9" s="40">
        <v>171.26535738539837</v>
      </c>
      <c r="M9" s="40">
        <v>181.37712595583113</v>
      </c>
      <c r="N9" s="40">
        <v>180.63733339369381</v>
      </c>
      <c r="O9" s="40">
        <v>177.77076811921611</v>
      </c>
      <c r="P9" s="50">
        <f>AVERAGE(Q9:T9)</f>
        <v>188.4816842294081</v>
      </c>
      <c r="Q9" s="40">
        <v>176.03558528332056</v>
      </c>
      <c r="R9" s="40">
        <v>188.44788443114055</v>
      </c>
      <c r="S9" s="40">
        <v>188.75163882125733</v>
      </c>
      <c r="T9" s="40">
        <v>200.69162838191403</v>
      </c>
      <c r="U9" s="50">
        <f>AVERAGE(V9:Y9)</f>
        <v>212.20311853493928</v>
      </c>
      <c r="V9" s="40">
        <v>186.81247413975711</v>
      </c>
      <c r="W9" s="40">
        <v>198</v>
      </c>
      <c r="X9" s="40">
        <v>235</v>
      </c>
      <c r="Y9" s="40">
        <v>229</v>
      </c>
      <c r="Z9" s="50">
        <f>AVERAGE(AA9:AD9)</f>
        <v>227.75</v>
      </c>
      <c r="AA9" s="40">
        <v>212</v>
      </c>
      <c r="AB9" s="40">
        <v>229</v>
      </c>
      <c r="AC9" s="40">
        <v>235</v>
      </c>
      <c r="AD9" s="40">
        <v>235</v>
      </c>
      <c r="AE9" s="50">
        <f>AVERAGE(AF9:AI9)</f>
        <v>225.5</v>
      </c>
      <c r="AF9" s="40">
        <v>220</v>
      </c>
      <c r="AG9" s="40">
        <v>231</v>
      </c>
      <c r="AH9" s="40">
        <v>229</v>
      </c>
      <c r="AI9" s="40">
        <v>222</v>
      </c>
      <c r="AJ9" s="50">
        <f>AVERAGE(AK9:AN9)</f>
        <v>218.13969331674025</v>
      </c>
      <c r="AK9" s="40">
        <v>206</v>
      </c>
      <c r="AL9" s="40">
        <v>215.98938561413902</v>
      </c>
      <c r="AM9" s="40">
        <v>223.35223318519289</v>
      </c>
      <c r="AN9" s="40">
        <v>227.21715446762914</v>
      </c>
      <c r="AO9" s="50">
        <f>AVERAGE(AP9:AS9)</f>
        <v>227.98211477524268</v>
      </c>
      <c r="AP9" s="40">
        <v>217.75325745142393</v>
      </c>
      <c r="AQ9" s="40">
        <v>233.30132995600715</v>
      </c>
      <c r="AR9" s="40">
        <v>233.87387169353963</v>
      </c>
      <c r="AS9" s="40">
        <v>227</v>
      </c>
      <c r="AT9" s="76">
        <f>AVERAGE(AU9:AX9)</f>
        <v>232.66666666666666</v>
      </c>
      <c r="AU9" s="40">
        <v>222</v>
      </c>
      <c r="AV9" s="40">
        <v>236</v>
      </c>
      <c r="AW9" s="40">
        <v>240</v>
      </c>
      <c r="AX9" s="64"/>
    </row>
    <row r="10" spans="2:53">
      <c r="B10" s="36" t="s">
        <v>5</v>
      </c>
      <c r="C10" s="20">
        <v>1493</v>
      </c>
      <c r="D10" s="20">
        <v>1580</v>
      </c>
      <c r="E10" s="20">
        <v>1472.2250238510189</v>
      </c>
      <c r="F10" s="20">
        <v>1252.3631330093576</v>
      </c>
      <c r="G10" s="40">
        <v>1222</v>
      </c>
      <c r="H10" s="40">
        <v>1277</v>
      </c>
      <c r="I10" s="40">
        <v>1282</v>
      </c>
      <c r="J10" s="40">
        <v>1228</v>
      </c>
      <c r="K10" s="50">
        <f>AVERAGE(L10:O10)</f>
        <v>1288.9968917777951</v>
      </c>
      <c r="L10" s="40">
        <v>1192.9365106485666</v>
      </c>
      <c r="M10" s="40">
        <v>1275.35736719497</v>
      </c>
      <c r="N10" s="40">
        <v>1338.5919417920452</v>
      </c>
      <c r="O10" s="40">
        <v>1349.101747475599</v>
      </c>
      <c r="P10" s="50">
        <f>AVERAGE(Q10:T10)</f>
        <v>1314.9299608955635</v>
      </c>
      <c r="Q10" s="40">
        <v>1259.1738434447132</v>
      </c>
      <c r="R10" s="40">
        <v>1363.1642583582909</v>
      </c>
      <c r="S10" s="40">
        <v>1340.4219218575745</v>
      </c>
      <c r="T10" s="40">
        <v>1296.9598199216757</v>
      </c>
      <c r="U10" s="50">
        <f>AVERAGE(V10:Y10)</f>
        <v>1206.25</v>
      </c>
      <c r="V10" s="40">
        <v>1186</v>
      </c>
      <c r="W10" s="40">
        <v>1227</v>
      </c>
      <c r="X10" s="40">
        <v>1224</v>
      </c>
      <c r="Y10" s="40">
        <v>1188</v>
      </c>
      <c r="Z10" s="50">
        <f>AVERAGE(AA10:AD10)</f>
        <v>1155.625</v>
      </c>
      <c r="AA10" s="40">
        <v>1103.5</v>
      </c>
      <c r="AB10" s="40">
        <v>1158.5</v>
      </c>
      <c r="AC10" s="40">
        <v>1190.5</v>
      </c>
      <c r="AD10" s="40">
        <v>1170</v>
      </c>
      <c r="AE10" s="50">
        <f>AVERAGE(AF10:AI10)</f>
        <v>1148.9000000000001</v>
      </c>
      <c r="AF10" s="40">
        <v>1114</v>
      </c>
      <c r="AG10" s="40">
        <v>1131</v>
      </c>
      <c r="AH10" s="40">
        <v>1181.5999999999999</v>
      </c>
      <c r="AI10" s="40">
        <v>1169</v>
      </c>
      <c r="AJ10" s="50">
        <f>AVERAGE(AK10:AN10)</f>
        <v>1154.2083652683714</v>
      </c>
      <c r="AK10" s="40">
        <v>1090</v>
      </c>
      <c r="AL10" s="40">
        <v>1081.2221294219373</v>
      </c>
      <c r="AM10" s="40">
        <v>1188.9117776449868</v>
      </c>
      <c r="AN10" s="40">
        <v>1256.6995540065616</v>
      </c>
      <c r="AO10" s="50">
        <f>AVERAGE(AP10:AS10)</f>
        <v>1333.4883692829246</v>
      </c>
      <c r="AP10" s="40">
        <v>1193.5889296177832</v>
      </c>
      <c r="AQ10" s="40">
        <v>1308.5917218683292</v>
      </c>
      <c r="AR10" s="40">
        <v>1415.0728256455866</v>
      </c>
      <c r="AS10" s="40">
        <v>1416.7</v>
      </c>
      <c r="AT10" s="76">
        <f>AVERAGE(AU10:AX10)</f>
        <v>1433.6666666666667</v>
      </c>
      <c r="AU10" s="40">
        <v>1419</v>
      </c>
      <c r="AV10" s="40">
        <v>1377</v>
      </c>
      <c r="AW10" s="40">
        <v>1505</v>
      </c>
      <c r="AX10" s="64"/>
    </row>
    <row r="11" spans="2:53">
      <c r="B11" s="36" t="s">
        <v>58</v>
      </c>
      <c r="C11" s="48">
        <v>0.43099999999999999</v>
      </c>
      <c r="D11" s="48">
        <v>0.32200000000000001</v>
      </c>
      <c r="E11" s="48">
        <v>0.35399999999999998</v>
      </c>
      <c r="F11" s="48">
        <v>0.253</v>
      </c>
      <c r="G11" s="34">
        <v>0.36599999999999999</v>
      </c>
      <c r="H11" s="34">
        <v>0.32400000000000001</v>
      </c>
      <c r="I11" s="34">
        <v>0.19500000000000001</v>
      </c>
      <c r="J11" s="34">
        <v>0.192</v>
      </c>
      <c r="K11" s="48">
        <f>AVERAGE(L11:O11)</f>
        <v>0.43400300186881735</v>
      </c>
      <c r="L11" s="34">
        <v>0.36375194679483991</v>
      </c>
      <c r="M11" s="34">
        <v>0.42187484483927823</v>
      </c>
      <c r="N11" s="34">
        <v>0.48183897160829781</v>
      </c>
      <c r="O11" s="34">
        <v>0.46854624423285346</v>
      </c>
      <c r="P11" s="48">
        <f>AVERAGE(Q11:T11)</f>
        <v>0.49452128784908161</v>
      </c>
      <c r="Q11" s="34">
        <v>0.66376205297746604</v>
      </c>
      <c r="R11" s="34">
        <v>0.36318337657284977</v>
      </c>
      <c r="S11" s="34">
        <v>0.38155888122424914</v>
      </c>
      <c r="T11" s="34">
        <v>0.56958084062176151</v>
      </c>
      <c r="U11" s="48">
        <f>AVERAGE(V11:Y11)</f>
        <v>0.45125000000000004</v>
      </c>
      <c r="V11" s="34">
        <v>0.45800000000000002</v>
      </c>
      <c r="W11" s="34">
        <v>0.39800000000000002</v>
      </c>
      <c r="X11" s="34">
        <v>0.432</v>
      </c>
      <c r="Y11" s="59">
        <v>0.51700000000000002</v>
      </c>
      <c r="Z11" s="48">
        <f>AVERAGE(AA11:AD11)</f>
        <v>0.49283530248083196</v>
      </c>
      <c r="AA11" s="59">
        <v>0.489798807677223</v>
      </c>
      <c r="AB11" s="59">
        <v>0.449018793971797</v>
      </c>
      <c r="AC11" s="59">
        <v>0.46052360827430799</v>
      </c>
      <c r="AD11" s="59">
        <v>0.57199999999999995</v>
      </c>
      <c r="AE11" s="48">
        <f>AVERAGE(AF11:AI11)</f>
        <v>0.56099999999999994</v>
      </c>
      <c r="AF11" s="59">
        <v>0.434</v>
      </c>
      <c r="AG11" s="59">
        <v>0.44900000000000001</v>
      </c>
      <c r="AH11" s="59">
        <v>0.626</v>
      </c>
      <c r="AI11" s="59">
        <v>0.73499999999999999</v>
      </c>
      <c r="AJ11" s="48">
        <f>AVERAGE(AK11:AN11)</f>
        <v>0.55527499999999996</v>
      </c>
      <c r="AK11" s="59">
        <v>0.34699999999999998</v>
      </c>
      <c r="AL11" s="59">
        <v>0.52700000000000002</v>
      </c>
      <c r="AM11" s="59">
        <v>0.80649999999999999</v>
      </c>
      <c r="AN11" s="59">
        <v>0.54059999999999997</v>
      </c>
      <c r="AO11" s="48">
        <f>AVERAGE(AP11:AS11)</f>
        <v>0.44524999999999998</v>
      </c>
      <c r="AP11" s="59">
        <v>0.45700000000000002</v>
      </c>
      <c r="AQ11" s="59">
        <v>0.38019999999999998</v>
      </c>
      <c r="AR11" s="59">
        <v>0.48680000000000001</v>
      </c>
      <c r="AS11" s="59">
        <v>0.45700000000000002</v>
      </c>
      <c r="AT11" s="77">
        <f>AVERAGE(AU11:AX11)</f>
        <v>0.33699999999999997</v>
      </c>
      <c r="AU11" s="59">
        <v>0.42399999999999999</v>
      </c>
      <c r="AV11" s="59">
        <v>0.29199999999999998</v>
      </c>
      <c r="AW11" s="59">
        <v>0.29499999999999998</v>
      </c>
      <c r="AX11" s="65"/>
    </row>
    <row r="12" spans="2:53">
      <c r="B12" s="36" t="s">
        <v>60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4"/>
      <c r="R12" s="74"/>
      <c r="S12" s="74"/>
      <c r="T12" s="74"/>
      <c r="U12" s="48">
        <v>0.11600000000000001</v>
      </c>
      <c r="V12" s="34"/>
      <c r="W12" s="34"/>
      <c r="X12" s="34"/>
      <c r="Y12" s="59"/>
      <c r="Z12" s="48">
        <v>0.192</v>
      </c>
      <c r="AA12" s="59"/>
      <c r="AB12" s="59"/>
      <c r="AC12" s="59"/>
      <c r="AD12" s="59"/>
      <c r="AE12" s="48">
        <v>0.32700000000000001</v>
      </c>
      <c r="AF12" s="59"/>
      <c r="AG12" s="59"/>
      <c r="AH12" s="59"/>
      <c r="AI12" s="59"/>
      <c r="AJ12" s="48">
        <v>0.50900000000000001</v>
      </c>
      <c r="AK12" s="59"/>
      <c r="AL12" s="59"/>
      <c r="AM12" s="59"/>
      <c r="AN12" s="59"/>
      <c r="AO12" s="48">
        <v>0.63900000000000001</v>
      </c>
      <c r="AP12" s="59"/>
      <c r="AQ12" s="59"/>
      <c r="AR12" s="59"/>
      <c r="AS12" s="59"/>
      <c r="AT12" s="77">
        <v>0.67900000000000005</v>
      </c>
      <c r="AU12" s="59">
        <v>0.66200000000000003</v>
      </c>
      <c r="AV12" s="59">
        <v>0.67900000000000005</v>
      </c>
      <c r="AW12" s="59">
        <v>0.69299999999999995</v>
      </c>
      <c r="AX12" s="65"/>
    </row>
    <row r="13" spans="2:53">
      <c r="B13" s="36" t="s">
        <v>37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4"/>
      <c r="R13" s="74"/>
      <c r="S13" s="74"/>
      <c r="T13" s="74"/>
      <c r="U13" s="20">
        <v>0</v>
      </c>
      <c r="V13" s="34"/>
      <c r="W13" s="34"/>
      <c r="X13" s="34"/>
      <c r="Y13" s="59"/>
      <c r="Z13" s="45">
        <v>556</v>
      </c>
      <c r="AA13" s="59"/>
      <c r="AB13" s="59"/>
      <c r="AC13" s="59"/>
      <c r="AD13" s="59"/>
      <c r="AE13" s="50">
        <v>1277</v>
      </c>
      <c r="AF13" s="59"/>
      <c r="AG13" s="59"/>
      <c r="AH13" s="59"/>
      <c r="AI13" s="59"/>
      <c r="AJ13" s="50">
        <v>2063</v>
      </c>
      <c r="AK13" s="50"/>
      <c r="AL13" s="50"/>
      <c r="AM13" s="50"/>
      <c r="AN13" s="50"/>
      <c r="AO13" s="50">
        <v>2582</v>
      </c>
      <c r="AP13" s="50"/>
      <c r="AQ13" s="50"/>
      <c r="AR13" s="50"/>
      <c r="AS13" s="50"/>
      <c r="AT13" s="76">
        <v>2911</v>
      </c>
      <c r="AU13" s="40">
        <v>2670</v>
      </c>
      <c r="AV13" s="40">
        <v>2911</v>
      </c>
      <c r="AW13" s="40">
        <v>3341</v>
      </c>
      <c r="AX13" s="65"/>
      <c r="BA13" s="11"/>
    </row>
    <row r="14" spans="2:53">
      <c r="B14" s="36" t="s">
        <v>69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4"/>
      <c r="R14" s="74"/>
      <c r="S14" s="74"/>
      <c r="T14" s="74"/>
      <c r="U14" s="20"/>
      <c r="V14" s="34"/>
      <c r="W14" s="34"/>
      <c r="X14" s="34"/>
      <c r="Y14" s="59"/>
      <c r="Z14" s="45"/>
      <c r="AA14" s="59"/>
      <c r="AB14" s="59"/>
      <c r="AC14" s="59"/>
      <c r="AD14" s="59"/>
      <c r="AE14" s="50"/>
      <c r="AF14" s="59"/>
      <c r="AG14" s="59"/>
      <c r="AH14" s="59"/>
      <c r="AI14" s="59"/>
      <c r="AJ14" s="50"/>
      <c r="AK14" s="50"/>
      <c r="AL14" s="50"/>
      <c r="AM14" s="50"/>
      <c r="AN14" s="50"/>
      <c r="AO14" s="50"/>
      <c r="AP14" s="50"/>
      <c r="AQ14" s="50"/>
      <c r="AR14" s="59">
        <v>0.51900000000000002</v>
      </c>
      <c r="AS14" s="59">
        <v>0.54200000000000004</v>
      </c>
      <c r="AT14" s="77">
        <f>AW14</f>
        <v>0.60499999999999998</v>
      </c>
      <c r="AU14" s="59">
        <v>0.55800000000000005</v>
      </c>
      <c r="AV14" s="59">
        <v>0.56999999999999995</v>
      </c>
      <c r="AW14" s="59">
        <v>0.60499999999999998</v>
      </c>
      <c r="AX14" s="65"/>
      <c r="BA14" s="11"/>
    </row>
    <row r="15" spans="2:53">
      <c r="B15" s="36" t="s">
        <v>61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4"/>
      <c r="R15" s="74"/>
      <c r="S15" s="74"/>
      <c r="T15" s="74"/>
      <c r="U15" s="48">
        <v>0.40100000000000002</v>
      </c>
      <c r="V15" s="34"/>
      <c r="W15" s="34"/>
      <c r="X15" s="34"/>
      <c r="Y15" s="59"/>
      <c r="Z15" s="48">
        <v>0.49</v>
      </c>
      <c r="AA15" s="59"/>
      <c r="AB15" s="59"/>
      <c r="AC15" s="59"/>
      <c r="AD15" s="59"/>
      <c r="AE15" s="48">
        <v>0.57399999999999995</v>
      </c>
      <c r="AF15" s="59"/>
      <c r="AG15" s="59"/>
      <c r="AH15" s="59"/>
      <c r="AI15" s="59"/>
      <c r="AJ15" s="48">
        <v>0.67400000000000004</v>
      </c>
      <c r="AK15" s="59"/>
      <c r="AL15" s="59"/>
      <c r="AM15" s="59"/>
      <c r="AN15" s="59"/>
      <c r="AO15" s="48">
        <v>0.72899999999999998</v>
      </c>
      <c r="AP15" s="59"/>
      <c r="AQ15" s="59"/>
      <c r="AR15" s="59"/>
      <c r="AS15" s="59"/>
      <c r="AT15" s="77">
        <v>0.748</v>
      </c>
      <c r="AU15" s="59">
        <v>0.73899999999999999</v>
      </c>
      <c r="AV15" s="59">
        <v>0.748</v>
      </c>
      <c r="AW15" s="59">
        <v>0.75</v>
      </c>
      <c r="AX15" s="65"/>
      <c r="BA15" s="11"/>
    </row>
    <row r="16" spans="2:53">
      <c r="B16" s="36" t="s">
        <v>42</v>
      </c>
      <c r="C16" s="48"/>
      <c r="D16" s="48"/>
      <c r="E16" s="48"/>
      <c r="F16" s="48"/>
      <c r="G16" s="34"/>
      <c r="H16" s="34"/>
      <c r="I16" s="34"/>
      <c r="J16" s="34"/>
      <c r="K16" s="48"/>
      <c r="L16" s="34"/>
      <c r="M16" s="34"/>
      <c r="N16" s="34"/>
      <c r="O16" s="34"/>
      <c r="P16" s="48"/>
      <c r="Q16" s="34"/>
      <c r="R16" s="34"/>
      <c r="S16" s="34"/>
      <c r="T16" s="34"/>
      <c r="U16" s="70">
        <v>56.8</v>
      </c>
      <c r="V16" s="70"/>
      <c r="W16" s="70"/>
      <c r="X16" s="70"/>
      <c r="Y16" s="70"/>
      <c r="Z16" s="70">
        <v>116</v>
      </c>
      <c r="AA16" s="70"/>
      <c r="AB16" s="70"/>
      <c r="AC16" s="70"/>
      <c r="AD16" s="70"/>
      <c r="AE16" s="70">
        <v>183.8</v>
      </c>
      <c r="AF16" s="70"/>
      <c r="AG16" s="70"/>
      <c r="AH16" s="70"/>
      <c r="AI16" s="70"/>
      <c r="AJ16" s="70">
        <v>246.2</v>
      </c>
      <c r="AK16" s="70"/>
      <c r="AL16" s="70"/>
      <c r="AM16" s="70"/>
      <c r="AN16" s="70"/>
      <c r="AO16" s="70">
        <v>322.5</v>
      </c>
      <c r="AP16" s="59"/>
      <c r="AQ16" s="59"/>
      <c r="AR16" s="59"/>
      <c r="AS16" s="59"/>
      <c r="AT16" s="82">
        <v>204.5</v>
      </c>
      <c r="AU16" s="92">
        <v>101.2</v>
      </c>
      <c r="AV16" s="92">
        <v>103.3</v>
      </c>
      <c r="AW16" s="93">
        <v>111</v>
      </c>
      <c r="AX16" s="65"/>
      <c r="BA16" s="11"/>
    </row>
    <row r="17" spans="2:53">
      <c r="B17" s="36" t="s">
        <v>39</v>
      </c>
      <c r="C17" s="48"/>
      <c r="D17" s="48"/>
      <c r="E17" s="48"/>
      <c r="F17" s="48"/>
      <c r="G17" s="34"/>
      <c r="H17" s="34"/>
      <c r="I17" s="34"/>
      <c r="J17" s="34"/>
      <c r="K17" s="48"/>
      <c r="L17" s="34"/>
      <c r="M17" s="34"/>
      <c r="N17" s="34"/>
      <c r="O17" s="34"/>
      <c r="P17" s="48"/>
      <c r="Q17" s="34"/>
      <c r="R17" s="34"/>
      <c r="S17" s="34"/>
      <c r="T17" s="34"/>
      <c r="U17" s="20">
        <v>0</v>
      </c>
      <c r="V17" s="34"/>
      <c r="W17" s="34"/>
      <c r="X17" s="34"/>
      <c r="Y17" s="59"/>
      <c r="Z17" s="20">
        <v>122</v>
      </c>
      <c r="AA17" s="59"/>
      <c r="AB17" s="59"/>
      <c r="AC17" s="59"/>
      <c r="AD17" s="59"/>
      <c r="AE17" s="20">
        <v>526</v>
      </c>
      <c r="AF17" s="20"/>
      <c r="AG17" s="20"/>
      <c r="AH17" s="20"/>
      <c r="AI17" s="20"/>
      <c r="AJ17" s="20">
        <v>689</v>
      </c>
      <c r="AK17" s="20"/>
      <c r="AL17" s="20"/>
      <c r="AM17" s="20"/>
      <c r="AN17" s="20"/>
      <c r="AO17" s="20">
        <v>658</v>
      </c>
      <c r="AP17" s="20"/>
      <c r="AQ17" s="20"/>
      <c r="AR17" s="20"/>
      <c r="AS17" s="20"/>
      <c r="AT17" s="78">
        <v>828</v>
      </c>
      <c r="AU17" s="93">
        <v>722</v>
      </c>
      <c r="AV17" s="93">
        <v>828</v>
      </c>
      <c r="AW17" s="93">
        <v>849</v>
      </c>
      <c r="AX17" s="65"/>
      <c r="BA17" s="11"/>
    </row>
    <row r="18" spans="2:53">
      <c r="B18" s="36" t="s">
        <v>40</v>
      </c>
      <c r="C18" s="48"/>
      <c r="D18" s="48"/>
      <c r="E18" s="48"/>
      <c r="F18" s="48"/>
      <c r="G18" s="34"/>
      <c r="H18" s="34"/>
      <c r="I18" s="34"/>
      <c r="J18" s="34"/>
      <c r="K18" s="48"/>
      <c r="L18" s="34"/>
      <c r="M18" s="34"/>
      <c r="N18" s="34"/>
      <c r="O18" s="34"/>
      <c r="P18" s="48"/>
      <c r="Q18" s="34"/>
      <c r="R18" s="34"/>
      <c r="S18" s="34"/>
      <c r="T18" s="34"/>
      <c r="U18" s="20">
        <v>0</v>
      </c>
      <c r="V18" s="34"/>
      <c r="W18" s="34"/>
      <c r="X18" s="34"/>
      <c r="Y18" s="59"/>
      <c r="Z18" s="71">
        <v>1.5</v>
      </c>
      <c r="AA18" s="59"/>
      <c r="AB18" s="59"/>
      <c r="AC18" s="59"/>
      <c r="AD18" s="59"/>
      <c r="AE18" s="71">
        <v>45.5</v>
      </c>
      <c r="AF18" s="71"/>
      <c r="AG18" s="71"/>
      <c r="AH18" s="71"/>
      <c r="AI18" s="71"/>
      <c r="AJ18" s="71">
        <v>109.9</v>
      </c>
      <c r="AK18" s="71"/>
      <c r="AL18" s="71"/>
      <c r="AM18" s="71"/>
      <c r="AN18" s="71"/>
      <c r="AO18" s="71">
        <v>171</v>
      </c>
      <c r="AP18" s="71"/>
      <c r="AQ18" s="71"/>
      <c r="AR18" s="71"/>
      <c r="AS18" s="71"/>
      <c r="AT18" s="79">
        <v>167</v>
      </c>
      <c r="AU18" s="93">
        <v>147</v>
      </c>
      <c r="AV18" s="93">
        <v>167</v>
      </c>
      <c r="AW18" s="93">
        <v>203</v>
      </c>
      <c r="AX18" s="65"/>
    </row>
    <row r="19" spans="2:53">
      <c r="B19" s="36" t="s">
        <v>41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>
        <v>1.06</v>
      </c>
      <c r="Q19" s="72"/>
      <c r="R19" s="72"/>
      <c r="S19" s="72"/>
      <c r="T19" s="72"/>
      <c r="U19" s="72">
        <v>0.7</v>
      </c>
      <c r="V19" s="34"/>
      <c r="W19" s="34"/>
      <c r="X19" s="34"/>
      <c r="Y19" s="59"/>
      <c r="Z19" s="72">
        <v>0.34</v>
      </c>
      <c r="AA19" s="73"/>
      <c r="AB19" s="73"/>
      <c r="AC19" s="73"/>
      <c r="AD19" s="73"/>
      <c r="AE19" s="72">
        <v>0.23</v>
      </c>
      <c r="AF19" s="72"/>
      <c r="AG19" s="72"/>
      <c r="AH19" s="72"/>
      <c r="AI19" s="72"/>
      <c r="AJ19" s="72">
        <v>0.17</v>
      </c>
      <c r="AK19" s="71"/>
      <c r="AL19" s="71"/>
      <c r="AM19" s="71"/>
      <c r="AN19" s="71"/>
      <c r="AO19" s="72">
        <v>0.15</v>
      </c>
      <c r="AP19" s="71"/>
      <c r="AQ19" s="71"/>
      <c r="AR19" s="71"/>
      <c r="AS19" s="71"/>
      <c r="AT19" s="80">
        <v>0.13</v>
      </c>
      <c r="AU19" s="91">
        <v>0.13</v>
      </c>
      <c r="AV19" s="91">
        <v>0.12</v>
      </c>
      <c r="AW19" s="91">
        <v>0.13</v>
      </c>
      <c r="AX19" s="65"/>
    </row>
    <row r="20" spans="2:53">
      <c r="B20" s="36" t="s">
        <v>43</v>
      </c>
      <c r="C20" s="48"/>
      <c r="D20" s="48"/>
      <c r="E20" s="48"/>
      <c r="F20" s="48"/>
      <c r="G20" s="34"/>
      <c r="H20" s="34"/>
      <c r="I20" s="34"/>
      <c r="J20" s="34"/>
      <c r="K20" s="48"/>
      <c r="L20" s="34"/>
      <c r="M20" s="34"/>
      <c r="N20" s="34"/>
      <c r="O20" s="34"/>
      <c r="P20" s="48"/>
      <c r="Q20" s="34"/>
      <c r="R20" s="34"/>
      <c r="S20" s="34"/>
      <c r="T20" s="34"/>
      <c r="U20" s="20">
        <v>0</v>
      </c>
      <c r="V20" s="34"/>
      <c r="W20" s="34"/>
      <c r="X20" s="34"/>
      <c r="Y20" s="59"/>
      <c r="Z20" s="86">
        <v>0.23300000000000001</v>
      </c>
      <c r="AA20" s="59"/>
      <c r="AB20" s="59"/>
      <c r="AC20" s="59"/>
      <c r="AD20" s="59"/>
      <c r="AE20" s="48">
        <v>0.4</v>
      </c>
      <c r="AF20" s="59"/>
      <c r="AG20" s="59"/>
      <c r="AH20" s="59"/>
      <c r="AI20" s="59"/>
      <c r="AJ20" s="48">
        <v>0.6</v>
      </c>
      <c r="AK20" s="59"/>
      <c r="AL20" s="59"/>
      <c r="AM20" s="59"/>
      <c r="AN20" s="59"/>
      <c r="AO20" s="48">
        <v>0.69</v>
      </c>
      <c r="AP20" s="59"/>
      <c r="AQ20" s="59"/>
      <c r="AR20" s="59"/>
      <c r="AS20" s="59"/>
      <c r="AT20" s="77">
        <f>AW20</f>
        <v>0.72</v>
      </c>
      <c r="AU20" s="59">
        <v>0.71</v>
      </c>
      <c r="AV20" s="59">
        <v>0.72</v>
      </c>
      <c r="AW20" s="59">
        <v>0.72</v>
      </c>
      <c r="AX20" s="65"/>
    </row>
    <row r="21" spans="2:53">
      <c r="B21" s="36" t="s">
        <v>44</v>
      </c>
      <c r="C21" s="48"/>
      <c r="D21" s="48"/>
      <c r="E21" s="48"/>
      <c r="F21" s="48"/>
      <c r="G21" s="34"/>
      <c r="H21" s="34"/>
      <c r="I21" s="34"/>
      <c r="J21" s="34"/>
      <c r="K21" s="48"/>
      <c r="L21" s="34"/>
      <c r="M21" s="34"/>
      <c r="N21" s="34"/>
      <c r="O21" s="34"/>
      <c r="P21" s="48"/>
      <c r="Q21" s="34"/>
      <c r="R21" s="34"/>
      <c r="S21" s="34"/>
      <c r="T21" s="34"/>
      <c r="U21" s="20">
        <v>0</v>
      </c>
      <c r="V21" s="34"/>
      <c r="W21" s="34"/>
      <c r="X21" s="34"/>
      <c r="Y21" s="59"/>
      <c r="Z21" s="48">
        <v>0.34</v>
      </c>
      <c r="AA21" s="59"/>
      <c r="AB21" s="59"/>
      <c r="AC21" s="59"/>
      <c r="AD21" s="59"/>
      <c r="AE21" s="48">
        <v>0.49</v>
      </c>
      <c r="AF21" s="59"/>
      <c r="AG21" s="59"/>
      <c r="AH21" s="59"/>
      <c r="AI21" s="59"/>
      <c r="AJ21" s="48">
        <v>0.61899999999999999</v>
      </c>
      <c r="AK21" s="59"/>
      <c r="AL21" s="59"/>
      <c r="AM21" s="59"/>
      <c r="AN21" s="59"/>
      <c r="AO21" s="48">
        <v>0.622</v>
      </c>
      <c r="AP21" s="59"/>
      <c r="AQ21" s="59"/>
      <c r="AR21" s="59"/>
      <c r="AS21" s="59"/>
      <c r="AT21" s="77">
        <f>AW21</f>
        <v>0.64800000000000002</v>
      </c>
      <c r="AU21" s="59">
        <v>0.63</v>
      </c>
      <c r="AV21" s="59">
        <v>0.63600000000000001</v>
      </c>
      <c r="AW21" s="59">
        <v>0.64800000000000002</v>
      </c>
      <c r="AX21" s="65"/>
    </row>
    <row r="22" spans="2:53">
      <c r="B22" s="36" t="s">
        <v>45</v>
      </c>
      <c r="C22" s="48"/>
      <c r="D22" s="48"/>
      <c r="E22" s="48"/>
      <c r="F22" s="48"/>
      <c r="G22" s="34"/>
      <c r="H22" s="34"/>
      <c r="I22" s="34"/>
      <c r="J22" s="34"/>
      <c r="K22" s="48"/>
      <c r="L22" s="34"/>
      <c r="M22" s="34"/>
      <c r="N22" s="34"/>
      <c r="O22" s="34"/>
      <c r="P22" s="48"/>
      <c r="Q22" s="34"/>
      <c r="R22" s="34"/>
      <c r="S22" s="34"/>
      <c r="T22" s="34"/>
      <c r="U22" s="87">
        <v>0.72699999999999998</v>
      </c>
      <c r="V22" s="34"/>
      <c r="W22" s="34"/>
      <c r="X22" s="34"/>
      <c r="Y22" s="59"/>
      <c r="Z22" s="48">
        <v>0.73099999999999998</v>
      </c>
      <c r="AA22" s="59"/>
      <c r="AB22" s="59"/>
      <c r="AC22" s="59"/>
      <c r="AD22" s="59"/>
      <c r="AE22" s="48">
        <v>0.73299999999999998</v>
      </c>
      <c r="AF22" s="59"/>
      <c r="AG22" s="59"/>
      <c r="AH22" s="59"/>
      <c r="AI22" s="59"/>
      <c r="AJ22" s="48">
        <v>0.79800000000000004</v>
      </c>
      <c r="AK22" s="59"/>
      <c r="AL22" s="59"/>
      <c r="AM22" s="59"/>
      <c r="AN22" s="59"/>
      <c r="AO22" s="48">
        <v>0.80500000000000005</v>
      </c>
      <c r="AP22" s="59"/>
      <c r="AQ22" s="59"/>
      <c r="AR22" s="59"/>
      <c r="AS22" s="59"/>
      <c r="AT22" s="77">
        <f>AW22</f>
        <v>0.81499999999999995</v>
      </c>
      <c r="AU22" s="59">
        <v>0.80600000000000005</v>
      </c>
      <c r="AV22" s="59">
        <v>0.81200000000000006</v>
      </c>
      <c r="AW22" s="59">
        <v>0.81499999999999995</v>
      </c>
      <c r="AX22" s="65"/>
    </row>
    <row r="23" spans="2:53">
      <c r="B23" s="53" t="s">
        <v>36</v>
      </c>
      <c r="C23" s="56">
        <v>1442</v>
      </c>
      <c r="D23" s="56">
        <v>1439</v>
      </c>
      <c r="E23" s="56">
        <v>1584</v>
      </c>
      <c r="F23" s="56">
        <v>1612</v>
      </c>
      <c r="G23" s="66">
        <v>1616</v>
      </c>
      <c r="H23" s="66">
        <v>1671</v>
      </c>
      <c r="I23" s="66">
        <v>1686</v>
      </c>
      <c r="J23" s="66">
        <v>1612</v>
      </c>
      <c r="K23" s="56">
        <f>O23</f>
        <v>1488</v>
      </c>
      <c r="L23" s="66">
        <v>1638</v>
      </c>
      <c r="M23" s="66">
        <v>1609</v>
      </c>
      <c r="N23" s="66">
        <v>1594</v>
      </c>
      <c r="O23" s="66">
        <v>1488</v>
      </c>
      <c r="P23" s="56">
        <f>T23</f>
        <v>1736</v>
      </c>
      <c r="Q23" s="66">
        <v>1499</v>
      </c>
      <c r="R23" s="66">
        <v>1690</v>
      </c>
      <c r="S23" s="66">
        <v>1722</v>
      </c>
      <c r="T23" s="66">
        <v>1736</v>
      </c>
      <c r="U23" s="67">
        <f>Y23</f>
        <v>1830</v>
      </c>
      <c r="V23" s="66">
        <v>1740</v>
      </c>
      <c r="W23" s="66">
        <v>1792</v>
      </c>
      <c r="X23" s="66">
        <v>1898</v>
      </c>
      <c r="Y23" s="66">
        <v>1830</v>
      </c>
      <c r="Z23" s="67">
        <f>AD23</f>
        <v>1821</v>
      </c>
      <c r="AA23" s="66">
        <v>1809</v>
      </c>
      <c r="AB23" s="66">
        <v>1813</v>
      </c>
      <c r="AC23" s="66">
        <v>1814</v>
      </c>
      <c r="AD23" s="66">
        <v>1821</v>
      </c>
      <c r="AE23" s="67">
        <f>AH23</f>
        <v>1841</v>
      </c>
      <c r="AF23" s="66">
        <v>1831</v>
      </c>
      <c r="AG23" s="66">
        <v>1842</v>
      </c>
      <c r="AH23" s="66">
        <v>1841</v>
      </c>
      <c r="AI23" s="66">
        <v>1853</v>
      </c>
      <c r="AJ23" s="67">
        <f>AN23</f>
        <v>1826</v>
      </c>
      <c r="AK23" s="66">
        <v>1883</v>
      </c>
      <c r="AL23" s="66">
        <v>1857</v>
      </c>
      <c r="AM23" s="66">
        <v>1834</v>
      </c>
      <c r="AN23" s="66">
        <v>1826</v>
      </c>
      <c r="AO23" s="67">
        <f>AS23</f>
        <v>1950</v>
      </c>
      <c r="AP23" s="66">
        <v>1811</v>
      </c>
      <c r="AQ23" s="66">
        <v>1818</v>
      </c>
      <c r="AR23" s="66">
        <v>1876</v>
      </c>
      <c r="AS23" s="66">
        <v>1950</v>
      </c>
      <c r="AT23" s="81">
        <f>AW23</f>
        <v>2258</v>
      </c>
      <c r="AU23" s="66">
        <v>2062</v>
      </c>
      <c r="AV23" s="66">
        <v>2211</v>
      </c>
      <c r="AW23" s="66">
        <v>2258</v>
      </c>
      <c r="AX23" s="68"/>
    </row>
    <row r="24" spans="2:53">
      <c r="F24" s="19"/>
      <c r="S24" s="15"/>
      <c r="T24" s="15"/>
    </row>
    <row r="25" spans="2:53">
      <c r="B25" s="88" t="s">
        <v>57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</row>
    <row r="26" spans="2:53">
      <c r="B26" s="88" t="s">
        <v>55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</row>
    <row r="27" spans="2:53">
      <c r="B27" s="88" t="s">
        <v>56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</row>
    <row r="28" spans="2:53">
      <c r="S28" s="40"/>
      <c r="T28" s="40"/>
    </row>
    <row r="29" spans="2:53">
      <c r="B29" s="88" t="s">
        <v>62</v>
      </c>
    </row>
    <row r="30" spans="2:53">
      <c r="B30" s="88" t="s">
        <v>63</v>
      </c>
      <c r="N30" s="16"/>
    </row>
    <row r="31" spans="2:53">
      <c r="B31" s="88"/>
      <c r="N31" s="16"/>
    </row>
    <row r="32" spans="2:53">
      <c r="B32" s="69" t="s">
        <v>59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Y36"/>
  <sheetViews>
    <sheetView tabSelected="1" zoomScaleNormal="100" workbookViewId="0">
      <pane xSplit="2" ySplit="7" topLeftCell="U17" activePane="bottomRight" state="frozen"/>
      <selection pane="topRight" activeCell="B1" sqref="B1"/>
      <selection pane="bottomLeft" activeCell="A5" sqref="A5"/>
      <selection pane="bottomRight" activeCell="AU32" sqref="AU32"/>
    </sheetView>
  </sheetViews>
  <sheetFormatPr defaultColWidth="8.85546875" defaultRowHeight="12.75" outlineLevelCol="2"/>
  <cols>
    <col min="1" max="1" width="3.85546875" style="7" customWidth="1"/>
    <col min="2" max="2" width="48.85546875" style="7" customWidth="1"/>
    <col min="3" max="5" width="10.7109375" style="7" customWidth="1"/>
    <col min="6" max="6" width="12" style="7" customWidth="1"/>
    <col min="7" max="10" width="10.140625" style="7" hidden="1" customWidth="1" outlineLevel="1"/>
    <col min="11" max="11" width="10.140625" style="7" hidden="1" customWidth="1" outlineLevel="1" collapsed="1"/>
    <col min="12" max="15" width="10.140625" style="7" hidden="1" customWidth="1" outlineLevel="2"/>
    <col min="16" max="16" width="9.85546875" style="7" hidden="1" customWidth="1" outlineLevel="1" collapsed="1"/>
    <col min="17" max="18" width="10.140625" style="7" hidden="1" customWidth="1" outlineLevel="1"/>
    <col min="19" max="20" width="8.85546875" style="7" hidden="1" customWidth="1" outlineLevel="1"/>
    <col min="21" max="21" width="9.85546875" style="7" customWidth="1" collapsed="1"/>
    <col min="22" max="25" width="8.85546875" style="7" hidden="1" customWidth="1" outlineLevel="1"/>
    <col min="26" max="26" width="9.85546875" style="7" customWidth="1" collapsed="1"/>
    <col min="27" max="28" width="8.85546875" style="7" hidden="1" customWidth="1" outlineLevel="1"/>
    <col min="29" max="29" width="15" style="7" hidden="1" customWidth="1" outlineLevel="1"/>
    <col min="30" max="30" width="8.85546875" style="7" hidden="1" customWidth="1" outlineLevel="1"/>
    <col min="31" max="31" width="9.85546875" style="7" customWidth="1" collapsed="1"/>
    <col min="32" max="35" width="8.85546875" style="7" hidden="1" customWidth="1" outlineLevel="1"/>
    <col min="36" max="36" width="8.85546875" style="7" collapsed="1"/>
    <col min="37" max="40" width="8.85546875" style="7" hidden="1" customWidth="1" outlineLevel="1"/>
    <col min="41" max="41" width="9.85546875" style="7" bestFit="1" customWidth="1" collapsed="1"/>
    <col min="42" max="45" width="8.85546875" style="7" hidden="1" customWidth="1" outlineLevel="1"/>
    <col min="46" max="46" width="8.85546875" style="7" collapsed="1"/>
    <col min="47" max="48" width="8.85546875" style="7"/>
    <col min="49" max="49" width="8.85546875" style="7" customWidth="1"/>
    <col min="50" max="50" width="8.85546875" style="7" hidden="1" customWidth="1" outlineLevel="1"/>
    <col min="51" max="51" width="8.85546875" style="7" collapsed="1"/>
    <col min="52" max="16384" width="8.85546875" style="7"/>
  </cols>
  <sheetData>
    <row r="5" spans="2:50">
      <c r="B5" s="1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>
      <c r="B6" s="3" t="s">
        <v>7</v>
      </c>
      <c r="C6" s="4" t="s">
        <v>2</v>
      </c>
      <c r="D6" s="4" t="s">
        <v>1</v>
      </c>
      <c r="E6" s="4">
        <v>2011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20</v>
      </c>
      <c r="L6" s="4" t="s">
        <v>20</v>
      </c>
      <c r="M6" s="4" t="s">
        <v>20</v>
      </c>
      <c r="N6" s="4" t="s">
        <v>20</v>
      </c>
      <c r="O6" s="4" t="s">
        <v>20</v>
      </c>
      <c r="P6" s="4" t="s">
        <v>22</v>
      </c>
      <c r="Q6" s="4" t="s">
        <v>22</v>
      </c>
      <c r="R6" s="4" t="s">
        <v>22</v>
      </c>
      <c r="S6" s="4" t="s">
        <v>22</v>
      </c>
      <c r="T6" s="4" t="s">
        <v>22</v>
      </c>
      <c r="U6" s="4" t="s">
        <v>28</v>
      </c>
      <c r="V6" s="4" t="s">
        <v>28</v>
      </c>
      <c r="W6" s="4" t="s">
        <v>28</v>
      </c>
      <c r="X6" s="4" t="s">
        <v>28</v>
      </c>
      <c r="Y6" s="4" t="s">
        <v>28</v>
      </c>
      <c r="Z6" s="4">
        <v>2016</v>
      </c>
      <c r="AA6" s="4">
        <v>2016</v>
      </c>
      <c r="AB6" s="4">
        <v>2016</v>
      </c>
      <c r="AC6" s="4">
        <v>2016</v>
      </c>
      <c r="AD6" s="4">
        <v>2016</v>
      </c>
      <c r="AE6" s="4">
        <v>2017</v>
      </c>
      <c r="AF6" s="4" t="s">
        <v>33</v>
      </c>
      <c r="AG6" s="4">
        <v>2017</v>
      </c>
      <c r="AH6" s="4">
        <v>2017</v>
      </c>
      <c r="AI6" s="4">
        <v>2017</v>
      </c>
      <c r="AJ6" s="4" t="s">
        <v>53</v>
      </c>
      <c r="AK6" s="4">
        <v>2018</v>
      </c>
      <c r="AL6" s="4">
        <v>2018</v>
      </c>
      <c r="AM6" s="4">
        <v>2018</v>
      </c>
      <c r="AN6" s="4">
        <v>2018</v>
      </c>
      <c r="AO6" s="4" t="s">
        <v>34</v>
      </c>
      <c r="AP6" s="4" t="s">
        <v>64</v>
      </c>
      <c r="AQ6" s="4" t="s">
        <v>64</v>
      </c>
      <c r="AR6" s="4" t="s">
        <v>64</v>
      </c>
      <c r="AS6" s="4" t="s">
        <v>64</v>
      </c>
      <c r="AT6" s="4">
        <v>2020</v>
      </c>
      <c r="AU6" s="4">
        <v>2020</v>
      </c>
      <c r="AV6" s="4">
        <v>2020</v>
      </c>
      <c r="AW6" s="4">
        <v>2020</v>
      </c>
      <c r="AX6" s="4">
        <v>2020</v>
      </c>
    </row>
    <row r="7" spans="2:50">
      <c r="B7" s="5" t="s">
        <v>8</v>
      </c>
      <c r="C7" s="6" t="s">
        <v>35</v>
      </c>
      <c r="D7" s="6" t="s">
        <v>35</v>
      </c>
      <c r="E7" s="6" t="s">
        <v>35</v>
      </c>
      <c r="F7" s="6" t="s">
        <v>35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35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35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35</v>
      </c>
      <c r="V7" s="6" t="s">
        <v>16</v>
      </c>
      <c r="W7" s="6" t="s">
        <v>17</v>
      </c>
      <c r="X7" s="6" t="s">
        <v>18</v>
      </c>
      <c r="Y7" s="6" t="s">
        <v>19</v>
      </c>
      <c r="Z7" s="6" t="s">
        <v>35</v>
      </c>
      <c r="AA7" s="6" t="s">
        <v>16</v>
      </c>
      <c r="AB7" s="6" t="s">
        <v>17</v>
      </c>
      <c r="AC7" s="6" t="s">
        <v>18</v>
      </c>
      <c r="AD7" s="6" t="s">
        <v>19</v>
      </c>
      <c r="AE7" s="6" t="s">
        <v>35</v>
      </c>
      <c r="AF7" s="6" t="s">
        <v>16</v>
      </c>
      <c r="AG7" s="6" t="s">
        <v>17</v>
      </c>
      <c r="AH7" s="6" t="s">
        <v>18</v>
      </c>
      <c r="AI7" s="6" t="s">
        <v>19</v>
      </c>
      <c r="AJ7" s="6" t="s">
        <v>35</v>
      </c>
      <c r="AK7" s="6" t="s">
        <v>16</v>
      </c>
      <c r="AL7" s="6" t="s">
        <v>17</v>
      </c>
      <c r="AM7" s="6" t="s">
        <v>18</v>
      </c>
      <c r="AN7" s="6" t="s">
        <v>19</v>
      </c>
      <c r="AO7" s="6" t="s">
        <v>35</v>
      </c>
      <c r="AP7" s="6" t="s">
        <v>16</v>
      </c>
      <c r="AQ7" s="6" t="s">
        <v>17</v>
      </c>
      <c r="AR7" s="6" t="s">
        <v>18</v>
      </c>
      <c r="AS7" s="6" t="s">
        <v>19</v>
      </c>
      <c r="AT7" s="6" t="s">
        <v>23</v>
      </c>
      <c r="AU7" s="6" t="s">
        <v>16</v>
      </c>
      <c r="AV7" s="6" t="s">
        <v>17</v>
      </c>
      <c r="AW7" s="6" t="s">
        <v>18</v>
      </c>
      <c r="AX7" s="6" t="s">
        <v>19</v>
      </c>
    </row>
    <row r="8" spans="2:50">
      <c r="B8" s="23" t="s">
        <v>21</v>
      </c>
      <c r="C8" s="24">
        <v>130352</v>
      </c>
      <c r="D8" s="24">
        <v>152488</v>
      </c>
      <c r="E8" s="24">
        <v>178786.23499999999</v>
      </c>
      <c r="F8" s="24">
        <v>182003.5</v>
      </c>
      <c r="G8" s="25">
        <v>41397.799452919993</v>
      </c>
      <c r="H8" s="25">
        <v>44383.187892240006</v>
      </c>
      <c r="I8" s="25">
        <v>47323</v>
      </c>
      <c r="J8" s="25">
        <v>48900.4</v>
      </c>
      <c r="K8" s="24">
        <v>187599.4</v>
      </c>
      <c r="L8" s="25">
        <v>43053.200000000004</v>
      </c>
      <c r="M8" s="25">
        <v>46271.199999999997</v>
      </c>
      <c r="N8" s="25">
        <v>48749</v>
      </c>
      <c r="O8" s="25">
        <v>49526</v>
      </c>
      <c r="P8" s="24">
        <v>187580.69999999998</v>
      </c>
      <c r="Q8" s="25">
        <v>44107</v>
      </c>
      <c r="R8" s="25">
        <v>48035</v>
      </c>
      <c r="S8" s="25">
        <v>49165.3</v>
      </c>
      <c r="T8" s="25">
        <v>46273.4</v>
      </c>
      <c r="U8" s="24">
        <v>168424</v>
      </c>
      <c r="V8" s="25">
        <v>43085</v>
      </c>
      <c r="W8" s="25">
        <v>42980</v>
      </c>
      <c r="X8" s="25">
        <v>42755.5</v>
      </c>
      <c r="Y8" s="25">
        <v>39603.5</v>
      </c>
      <c r="Z8" s="24">
        <v>147036.52799999999</v>
      </c>
      <c r="AA8" s="25">
        <v>35469.724999999999</v>
      </c>
      <c r="AB8" s="25">
        <v>36412.803000000007</v>
      </c>
      <c r="AC8" s="25">
        <v>36931</v>
      </c>
      <c r="AD8" s="25">
        <v>38223</v>
      </c>
      <c r="AE8" s="24">
        <v>147475</v>
      </c>
      <c r="AF8" s="25">
        <v>35632</v>
      </c>
      <c r="AG8" s="25">
        <v>36082</v>
      </c>
      <c r="AH8" s="25">
        <v>37549</v>
      </c>
      <c r="AI8" s="25">
        <v>38212</v>
      </c>
      <c r="AJ8" s="24">
        <v>149701</v>
      </c>
      <c r="AK8" s="25">
        <v>36386</v>
      </c>
      <c r="AL8" s="25">
        <v>36303</v>
      </c>
      <c r="AM8" s="25">
        <v>38758</v>
      </c>
      <c r="AN8" s="25">
        <v>38254</v>
      </c>
      <c r="AO8" s="24">
        <v>156657.27499999999</v>
      </c>
      <c r="AP8" s="25">
        <v>35180</v>
      </c>
      <c r="AQ8" s="25">
        <v>37869</v>
      </c>
      <c r="AR8" s="25">
        <v>41121</v>
      </c>
      <c r="AS8" s="25">
        <v>42487.274999999994</v>
      </c>
      <c r="AT8" s="24">
        <f>SUM(AU8:AW8)</f>
        <v>125515.917</v>
      </c>
      <c r="AU8" s="25">
        <v>40062</v>
      </c>
      <c r="AV8" s="25">
        <v>38625.917000000001</v>
      </c>
      <c r="AW8" s="25">
        <v>46828</v>
      </c>
      <c r="AX8" s="26"/>
    </row>
    <row r="9" spans="2:50">
      <c r="B9" s="27" t="s">
        <v>29</v>
      </c>
      <c r="C9" s="28"/>
      <c r="D9" s="28"/>
      <c r="E9" s="28"/>
      <c r="F9" s="28"/>
      <c r="G9" s="9"/>
      <c r="H9" s="9"/>
      <c r="I9" s="9"/>
      <c r="J9" s="9"/>
      <c r="K9" s="28"/>
      <c r="L9" s="9"/>
      <c r="M9" s="9"/>
      <c r="N9" s="9"/>
      <c r="O9" s="9"/>
      <c r="P9" s="28"/>
      <c r="Q9" s="9"/>
      <c r="R9" s="9">
        <v>46904</v>
      </c>
      <c r="S9" s="9">
        <v>47201</v>
      </c>
      <c r="T9" s="9">
        <v>44175</v>
      </c>
      <c r="U9" s="28">
        <v>157288</v>
      </c>
      <c r="V9" s="9">
        <v>39756</v>
      </c>
      <c r="W9" s="9">
        <v>40079</v>
      </c>
      <c r="X9" s="9">
        <v>39612</v>
      </c>
      <c r="Y9" s="9">
        <v>37841</v>
      </c>
      <c r="Z9" s="28">
        <v>137337</v>
      </c>
      <c r="AA9" s="9">
        <v>33514.39</v>
      </c>
      <c r="AB9" s="9">
        <v>34011.61</v>
      </c>
      <c r="AC9" s="9">
        <v>35032</v>
      </c>
      <c r="AD9" s="9">
        <v>34779</v>
      </c>
      <c r="AE9" s="28">
        <v>135407</v>
      </c>
      <c r="AF9" s="9">
        <v>32797</v>
      </c>
      <c r="AG9" s="9">
        <v>33356</v>
      </c>
      <c r="AH9" s="9">
        <v>34695</v>
      </c>
      <c r="AI9" s="9">
        <v>34559</v>
      </c>
      <c r="AJ9" s="28">
        <v>131269</v>
      </c>
      <c r="AK9" s="9">
        <v>32249</v>
      </c>
      <c r="AL9" s="9">
        <v>32049</v>
      </c>
      <c r="AM9" s="9">
        <v>33409</v>
      </c>
      <c r="AN9" s="9">
        <v>33562</v>
      </c>
      <c r="AO9" s="28">
        <v>137566</v>
      </c>
      <c r="AP9" s="9">
        <v>31654</v>
      </c>
      <c r="AQ9" s="9">
        <v>34188</v>
      </c>
      <c r="AR9" s="9">
        <v>36211</v>
      </c>
      <c r="AS9" s="9">
        <v>35513</v>
      </c>
      <c r="AT9" s="28">
        <f>SUM(AU9:AW9)</f>
        <v>103122.42199999999</v>
      </c>
      <c r="AU9" s="9">
        <v>34620</v>
      </c>
      <c r="AV9" s="9">
        <v>32661.421999999991</v>
      </c>
      <c r="AW9" s="9">
        <v>35841</v>
      </c>
      <c r="AX9" s="29"/>
    </row>
    <row r="10" spans="2:50" s="8" customFormat="1">
      <c r="B10" s="30" t="s">
        <v>49</v>
      </c>
      <c r="C10" s="9">
        <v>112939</v>
      </c>
      <c r="D10" s="9">
        <v>131185</v>
      </c>
      <c r="E10" s="9">
        <v>146076.6</v>
      </c>
      <c r="F10" s="9">
        <f>SUM(G10:J10)</f>
        <v>146669.40300028998</v>
      </c>
      <c r="G10" s="9">
        <v>32919.399452919992</v>
      </c>
      <c r="H10" s="9">
        <v>36320.003547370005</v>
      </c>
      <c r="I10" s="9">
        <v>38680</v>
      </c>
      <c r="J10" s="9">
        <v>38750</v>
      </c>
      <c r="K10" s="9">
        <f>SUM(L10:O10)</f>
        <v>143731.4</v>
      </c>
      <c r="L10" s="9">
        <v>33289.4</v>
      </c>
      <c r="M10" s="9">
        <v>36151</v>
      </c>
      <c r="N10" s="9">
        <v>37469</v>
      </c>
      <c r="O10" s="9">
        <v>36822</v>
      </c>
      <c r="P10" s="9">
        <f>SUM(Q10:T10)</f>
        <v>132696.58708545001</v>
      </c>
      <c r="Q10" s="9">
        <v>31366</v>
      </c>
      <c r="R10" s="9">
        <v>34239.987085449997</v>
      </c>
      <c r="S10" s="9">
        <v>34282.400000000001</v>
      </c>
      <c r="T10" s="9">
        <v>32808.199999999997</v>
      </c>
      <c r="U10" s="9">
        <f>SUM(V10:Y10)-1</f>
        <v>105345</v>
      </c>
      <c r="V10" s="9">
        <v>26631</v>
      </c>
      <c r="W10" s="9">
        <v>27013</v>
      </c>
      <c r="X10" s="9">
        <v>26530</v>
      </c>
      <c r="Y10" s="9">
        <v>25172</v>
      </c>
      <c r="Z10" s="9">
        <f>SUM(AA10:AD10)</f>
        <v>86634.377448500003</v>
      </c>
      <c r="AA10" s="9">
        <v>21702.609896000002</v>
      </c>
      <c r="AB10" s="9">
        <v>21680.767552500001</v>
      </c>
      <c r="AC10" s="9">
        <v>21756</v>
      </c>
      <c r="AD10" s="9">
        <v>21495</v>
      </c>
      <c r="AE10" s="9">
        <f>SUM(AF10:AI10)</f>
        <v>80050</v>
      </c>
      <c r="AF10" s="9">
        <v>19563</v>
      </c>
      <c r="AG10" s="9">
        <v>20151</v>
      </c>
      <c r="AH10" s="9">
        <v>20424</v>
      </c>
      <c r="AI10" s="9">
        <v>19912</v>
      </c>
      <c r="AJ10" s="10">
        <f t="shared" ref="AJ10:AJ15" si="0">SUM(AK10:AN10)</f>
        <v>77514</v>
      </c>
      <c r="AK10" s="9">
        <v>18520</v>
      </c>
      <c r="AL10" s="9">
        <v>19258</v>
      </c>
      <c r="AM10" s="9">
        <v>20153</v>
      </c>
      <c r="AN10" s="9">
        <v>19583</v>
      </c>
      <c r="AO10" s="10">
        <f t="shared" ref="AO10:AO15" si="1">SUM(AP10:AS10)</f>
        <v>78689</v>
      </c>
      <c r="AP10" s="9">
        <v>17851</v>
      </c>
      <c r="AQ10" s="9">
        <v>20013</v>
      </c>
      <c r="AR10" s="9">
        <v>20688</v>
      </c>
      <c r="AS10" s="9">
        <v>20137</v>
      </c>
      <c r="AT10" s="10">
        <f t="shared" ref="AT10:AT15" si="2">SUM(AU10:AX10)</f>
        <v>54835</v>
      </c>
      <c r="AU10" s="9">
        <v>19279</v>
      </c>
      <c r="AV10" s="9">
        <v>17108</v>
      </c>
      <c r="AW10" s="9">
        <v>18448</v>
      </c>
      <c r="AX10" s="29"/>
    </row>
    <row r="11" spans="2:50" s="8" customFormat="1">
      <c r="B11" s="30" t="s">
        <v>12</v>
      </c>
      <c r="C11" s="9">
        <v>13506</v>
      </c>
      <c r="D11" s="9">
        <v>13790</v>
      </c>
      <c r="E11" s="9">
        <v>14063.721</v>
      </c>
      <c r="F11" s="9">
        <f>SUM(G11:J11)</f>
        <v>18754.8</v>
      </c>
      <c r="G11" s="9">
        <v>4112.3999999999996</v>
      </c>
      <c r="H11" s="9">
        <v>4247.3999999999996</v>
      </c>
      <c r="I11" s="9">
        <v>4743</v>
      </c>
      <c r="J11" s="9">
        <v>5652</v>
      </c>
      <c r="K11" s="9">
        <f>SUM(L11:O11)</f>
        <v>26232.400000000001</v>
      </c>
      <c r="L11" s="9">
        <v>5672.4</v>
      </c>
      <c r="M11" s="9">
        <v>5932</v>
      </c>
      <c r="N11" s="9">
        <v>6796</v>
      </c>
      <c r="O11" s="9">
        <v>7832</v>
      </c>
      <c r="P11" s="9">
        <f>SUM(Q11:T11)</f>
        <v>33130.863154450002</v>
      </c>
      <c r="Q11" s="9">
        <v>8326</v>
      </c>
      <c r="R11" s="9">
        <v>8367.8631544500004</v>
      </c>
      <c r="S11" s="9">
        <v>8812</v>
      </c>
      <c r="T11" s="9">
        <v>7625</v>
      </c>
      <c r="U11" s="9">
        <f>SUM(V11:Y11)</f>
        <v>39278</v>
      </c>
      <c r="V11" s="9">
        <v>9580</v>
      </c>
      <c r="W11" s="9">
        <v>9873</v>
      </c>
      <c r="X11" s="9">
        <v>10051</v>
      </c>
      <c r="Y11" s="9">
        <v>9774</v>
      </c>
      <c r="Z11" s="9">
        <f>SUM(AA11:AD11)</f>
        <v>41338.857761129999</v>
      </c>
      <c r="AA11" s="9">
        <v>9487.3924540000007</v>
      </c>
      <c r="AB11" s="9">
        <v>10244.465307130002</v>
      </c>
      <c r="AC11" s="9">
        <v>10749</v>
      </c>
      <c r="AD11" s="9">
        <v>10858</v>
      </c>
      <c r="AE11" s="9">
        <f>SUM(AF11:AI11)</f>
        <v>45541</v>
      </c>
      <c r="AF11" s="9">
        <v>10849</v>
      </c>
      <c r="AG11" s="9">
        <v>11215</v>
      </c>
      <c r="AH11" s="9">
        <v>11502</v>
      </c>
      <c r="AI11" s="9">
        <v>11975</v>
      </c>
      <c r="AJ11" s="10">
        <f t="shared" si="0"/>
        <v>45800</v>
      </c>
      <c r="AK11" s="9">
        <v>11514</v>
      </c>
      <c r="AL11" s="9">
        <v>10873</v>
      </c>
      <c r="AM11" s="9">
        <v>11356</v>
      </c>
      <c r="AN11" s="9">
        <v>12057</v>
      </c>
      <c r="AO11" s="10">
        <f t="shared" si="1"/>
        <v>51430</v>
      </c>
      <c r="AP11" s="9">
        <v>11822</v>
      </c>
      <c r="AQ11" s="9">
        <v>12443</v>
      </c>
      <c r="AR11" s="9">
        <v>13471</v>
      </c>
      <c r="AS11" s="9">
        <v>13694</v>
      </c>
      <c r="AT11" s="10">
        <f t="shared" si="2"/>
        <v>42759</v>
      </c>
      <c r="AU11" s="9">
        <v>13787</v>
      </c>
      <c r="AV11" s="9">
        <v>13733</v>
      </c>
      <c r="AW11" s="9">
        <v>15239</v>
      </c>
      <c r="AX11" s="29"/>
    </row>
    <row r="12" spans="2:50" s="8" customFormat="1">
      <c r="B12" s="30" t="s">
        <v>13</v>
      </c>
      <c r="C12" s="9">
        <v>3033</v>
      </c>
      <c r="D12" s="9">
        <v>6946</v>
      </c>
      <c r="E12" s="9">
        <v>14531.776</v>
      </c>
      <c r="F12" s="9">
        <f>SUM(G12:J12)</f>
        <v>15195.15095911</v>
      </c>
      <c r="G12" s="9">
        <v>3858</v>
      </c>
      <c r="H12" s="9">
        <v>3425.1509591100003</v>
      </c>
      <c r="I12" s="9">
        <v>3652</v>
      </c>
      <c r="J12" s="9">
        <v>4260</v>
      </c>
      <c r="K12" s="9">
        <f>SUM(L12:O12)</f>
        <v>17426.2</v>
      </c>
      <c r="L12" s="9">
        <v>3923</v>
      </c>
      <c r="M12" s="9">
        <v>4152.2</v>
      </c>
      <c r="N12" s="9">
        <v>4481</v>
      </c>
      <c r="O12" s="9">
        <v>4870</v>
      </c>
      <c r="P12" s="9">
        <f>SUM(Q12:T12)</f>
        <v>16566.90933373</v>
      </c>
      <c r="Q12" s="9">
        <v>4274</v>
      </c>
      <c r="R12" s="9">
        <v>4236.9093337300001</v>
      </c>
      <c r="S12" s="9">
        <v>3955</v>
      </c>
      <c r="T12" s="9">
        <v>4101</v>
      </c>
      <c r="U12" s="9">
        <f>SUM(V12:Y12)</f>
        <v>12649</v>
      </c>
      <c r="V12" s="9">
        <v>3541</v>
      </c>
      <c r="W12" s="9">
        <v>3198</v>
      </c>
      <c r="X12" s="9">
        <v>3023</v>
      </c>
      <c r="Y12" s="9">
        <v>2887</v>
      </c>
      <c r="Z12" s="9">
        <f>SUM(AA12:AD12)</f>
        <v>9349.8097225000001</v>
      </c>
      <c r="AA12" s="9">
        <v>2324.367956</v>
      </c>
      <c r="AB12" s="9">
        <v>2222.9417665000001</v>
      </c>
      <c r="AC12" s="9">
        <v>2397</v>
      </c>
      <c r="AD12" s="9">
        <v>2405.5</v>
      </c>
      <c r="AE12" s="9">
        <f>SUM(AF12:AI12)</f>
        <v>9802</v>
      </c>
      <c r="AF12" s="9">
        <v>2384</v>
      </c>
      <c r="AG12" s="9">
        <v>2324</v>
      </c>
      <c r="AH12" s="9">
        <v>2422</v>
      </c>
      <c r="AI12" s="9">
        <v>2672</v>
      </c>
      <c r="AJ12" s="10">
        <f t="shared" si="0"/>
        <v>7955</v>
      </c>
      <c r="AK12" s="9">
        <v>2215</v>
      </c>
      <c r="AL12" s="9">
        <v>1916</v>
      </c>
      <c r="AM12" s="9">
        <v>1901</v>
      </c>
      <c r="AN12" s="9">
        <v>1923</v>
      </c>
      <c r="AO12" s="10">
        <f t="shared" si="1"/>
        <v>7447</v>
      </c>
      <c r="AP12" s="9">
        <v>1981</v>
      </c>
      <c r="AQ12" s="9">
        <v>1732</v>
      </c>
      <c r="AR12" s="9">
        <v>2052</v>
      </c>
      <c r="AS12" s="9">
        <v>1682</v>
      </c>
      <c r="AT12" s="10">
        <f t="shared" si="2"/>
        <v>5527.8</v>
      </c>
      <c r="AU12" s="9">
        <v>1554</v>
      </c>
      <c r="AV12" s="9">
        <v>1820.4</v>
      </c>
      <c r="AW12" s="9">
        <v>2153.4</v>
      </c>
      <c r="AX12" s="29"/>
    </row>
    <row r="13" spans="2:50" s="8" customFormat="1">
      <c r="B13" s="30" t="s">
        <v>48</v>
      </c>
      <c r="C13" s="9">
        <v>874</v>
      </c>
      <c r="D13" s="9">
        <v>567</v>
      </c>
      <c r="E13" s="9">
        <v>4114.1379999999999</v>
      </c>
      <c r="F13" s="9">
        <f>SUM(G13:J13)</f>
        <v>1384.63338576</v>
      </c>
      <c r="G13" s="9">
        <v>508</v>
      </c>
      <c r="H13" s="9">
        <v>390.63338576000001</v>
      </c>
      <c r="I13" s="9">
        <v>248</v>
      </c>
      <c r="J13" s="9">
        <v>238</v>
      </c>
      <c r="K13" s="9">
        <f>SUM(L13:O13)</f>
        <v>209.4</v>
      </c>
      <c r="L13" s="9">
        <v>168.4</v>
      </c>
      <c r="M13" s="9">
        <v>36</v>
      </c>
      <c r="N13" s="9">
        <v>3</v>
      </c>
      <c r="O13" s="9">
        <v>2</v>
      </c>
      <c r="P13" s="9">
        <f>SUM(Q13:T13)</f>
        <v>5186.1901824899996</v>
      </c>
      <c r="Q13" s="9">
        <v>141</v>
      </c>
      <c r="R13" s="9">
        <v>1189.8901824899999</v>
      </c>
      <c r="S13" s="9">
        <v>2116</v>
      </c>
      <c r="T13" s="9">
        <v>1739.3</v>
      </c>
      <c r="U13" s="9">
        <f>SUM(V13:Y13)</f>
        <v>11152</v>
      </c>
      <c r="V13" s="9">
        <v>3333</v>
      </c>
      <c r="W13" s="9">
        <v>2896</v>
      </c>
      <c r="X13" s="9">
        <v>3152</v>
      </c>
      <c r="Y13" s="9">
        <v>1771</v>
      </c>
      <c r="Z13" s="9">
        <f>SUM(AA13:AD13)</f>
        <v>9713.4827354999998</v>
      </c>
      <c r="AA13" s="9">
        <v>1955.3546710000001</v>
      </c>
      <c r="AB13" s="9">
        <v>2264.6280644999997</v>
      </c>
      <c r="AC13" s="9">
        <v>2029</v>
      </c>
      <c r="AD13" s="9">
        <v>3464.5</v>
      </c>
      <c r="AE13" s="9">
        <f>SUM(AF13:AI13)</f>
        <v>12082</v>
      </c>
      <c r="AF13" s="9">
        <v>2836</v>
      </c>
      <c r="AG13" s="9">
        <v>2392</v>
      </c>
      <c r="AH13" s="9">
        <v>3201</v>
      </c>
      <c r="AI13" s="9">
        <v>3653</v>
      </c>
      <c r="AJ13" s="10">
        <f t="shared" si="0"/>
        <v>18432</v>
      </c>
      <c r="AK13" s="9">
        <v>4137</v>
      </c>
      <c r="AL13" s="9">
        <v>4256</v>
      </c>
      <c r="AM13" s="9">
        <v>5348</v>
      </c>
      <c r="AN13" s="9">
        <v>4691</v>
      </c>
      <c r="AO13" s="10">
        <f t="shared" si="1"/>
        <v>19091</v>
      </c>
      <c r="AP13" s="9">
        <v>3526</v>
      </c>
      <c r="AQ13" s="9">
        <v>3681</v>
      </c>
      <c r="AR13" s="9">
        <v>4909</v>
      </c>
      <c r="AS13" s="9">
        <v>6975</v>
      </c>
      <c r="AT13" s="10">
        <f t="shared" si="2"/>
        <v>22394</v>
      </c>
      <c r="AU13" s="9">
        <v>5442</v>
      </c>
      <c r="AV13" s="9">
        <v>5965</v>
      </c>
      <c r="AW13" s="9">
        <v>10987</v>
      </c>
      <c r="AX13" s="29"/>
    </row>
    <row r="14" spans="2:50">
      <c r="B14" s="30" t="s">
        <v>50</v>
      </c>
      <c r="C14" s="28"/>
      <c r="D14" s="28"/>
      <c r="E14" s="28"/>
      <c r="F14" s="28"/>
      <c r="G14" s="9"/>
      <c r="H14" s="9"/>
      <c r="I14" s="9"/>
      <c r="J14" s="9"/>
      <c r="K14" s="28"/>
      <c r="L14" s="9"/>
      <c r="M14" s="9"/>
      <c r="N14" s="9"/>
      <c r="O14" s="9"/>
      <c r="P14" s="28"/>
      <c r="Q14" s="9"/>
      <c r="R14" s="9"/>
      <c r="S14" s="9"/>
      <c r="T14" s="9"/>
      <c r="U14" s="28"/>
      <c r="V14" s="9"/>
      <c r="W14" s="9"/>
      <c r="X14" s="9"/>
      <c r="Y14" s="9"/>
      <c r="Z14" s="28"/>
      <c r="AA14" s="9"/>
      <c r="AB14" s="9"/>
      <c r="AC14" s="9"/>
      <c r="AD14" s="9"/>
      <c r="AE14" s="28"/>
      <c r="AF14" s="9"/>
      <c r="AG14" s="9"/>
      <c r="AH14" s="9"/>
      <c r="AI14" s="9"/>
      <c r="AJ14" s="10">
        <f t="shared" si="0"/>
        <v>17171.705999999998</v>
      </c>
      <c r="AK14" s="9">
        <v>3744</v>
      </c>
      <c r="AL14" s="9">
        <v>3985</v>
      </c>
      <c r="AM14" s="9">
        <v>4361.7060000000001</v>
      </c>
      <c r="AN14" s="9">
        <v>5081</v>
      </c>
      <c r="AO14" s="10">
        <f t="shared" si="1"/>
        <v>18963.922222754496</v>
      </c>
      <c r="AP14" s="9">
        <v>4275.0291690000004</v>
      </c>
      <c r="AQ14" s="9">
        <v>4480.3516199999995</v>
      </c>
      <c r="AR14" s="9">
        <v>4873.3342370351911</v>
      </c>
      <c r="AS14" s="9">
        <v>5335.207196719306</v>
      </c>
      <c r="AT14" s="10">
        <f t="shared" si="2"/>
        <v>14809</v>
      </c>
      <c r="AU14" s="9">
        <v>5263</v>
      </c>
      <c r="AV14" s="9">
        <v>4187</v>
      </c>
      <c r="AW14" s="9">
        <v>5359</v>
      </c>
      <c r="AX14" s="29"/>
    </row>
    <row r="15" spans="2:50">
      <c r="B15" s="31" t="s">
        <v>24</v>
      </c>
      <c r="C15" s="28">
        <v>70588</v>
      </c>
      <c r="D15" s="28">
        <v>87933</v>
      </c>
      <c r="E15" s="28">
        <v>105794.12999999998</v>
      </c>
      <c r="F15" s="28">
        <v>101425.60000000001</v>
      </c>
      <c r="G15" s="9">
        <v>23454</v>
      </c>
      <c r="H15" s="9">
        <v>25064</v>
      </c>
      <c r="I15" s="9">
        <v>26654</v>
      </c>
      <c r="J15" s="9">
        <v>26254</v>
      </c>
      <c r="K15" s="28">
        <f>SUM(L15:O15)</f>
        <v>104726.7</v>
      </c>
      <c r="L15" s="9">
        <v>23728.3</v>
      </c>
      <c r="M15" s="9">
        <v>25508.400000000001</v>
      </c>
      <c r="N15" s="9">
        <v>26892</v>
      </c>
      <c r="O15" s="9">
        <v>28598</v>
      </c>
      <c r="P15" s="28">
        <f>SUM(Q15:T15)</f>
        <v>105321.7</v>
      </c>
      <c r="Q15" s="9">
        <v>25673</v>
      </c>
      <c r="R15" s="9">
        <v>27536</v>
      </c>
      <c r="S15" s="9">
        <v>27623.7</v>
      </c>
      <c r="T15" s="9">
        <v>24489</v>
      </c>
      <c r="U15" s="28">
        <f>SUM(V15:Y15)</f>
        <v>81787</v>
      </c>
      <c r="V15" s="9">
        <v>23817</v>
      </c>
      <c r="W15" s="9">
        <f>22184-304</f>
        <v>21880</v>
      </c>
      <c r="X15" s="9">
        <v>19028</v>
      </c>
      <c r="Y15" s="9">
        <v>17062</v>
      </c>
      <c r="Z15" s="28">
        <f>SUM(AA15:AD15)</f>
        <v>57988.429000000004</v>
      </c>
      <c r="AA15" s="9">
        <v>14927.672999999999</v>
      </c>
      <c r="AB15" s="9">
        <v>14337.756000000007</v>
      </c>
      <c r="AC15" s="9">
        <v>14238</v>
      </c>
      <c r="AD15" s="9">
        <v>14485</v>
      </c>
      <c r="AE15" s="28">
        <f>SUM(AF15:AI15)</f>
        <v>57647</v>
      </c>
      <c r="AF15" s="9">
        <v>13260</v>
      </c>
      <c r="AG15" s="9">
        <v>13541</v>
      </c>
      <c r="AH15" s="9">
        <v>14626</v>
      </c>
      <c r="AI15" s="9">
        <v>16220</v>
      </c>
      <c r="AJ15" s="28">
        <f t="shared" si="0"/>
        <v>50941</v>
      </c>
      <c r="AK15" s="9">
        <v>12456</v>
      </c>
      <c r="AL15" s="9">
        <v>10814</v>
      </c>
      <c r="AM15" s="9">
        <v>13370</v>
      </c>
      <c r="AN15" s="9">
        <v>14301</v>
      </c>
      <c r="AO15" s="28">
        <f t="shared" si="1"/>
        <v>64363.501350497492</v>
      </c>
      <c r="AP15" s="9">
        <v>14182.927969739039</v>
      </c>
      <c r="AQ15" s="9">
        <v>16318.375414850976</v>
      </c>
      <c r="AR15" s="9">
        <v>18164.472743060007</v>
      </c>
      <c r="AS15" s="9">
        <v>15697.72522284747</v>
      </c>
      <c r="AT15" s="28">
        <f t="shared" si="2"/>
        <v>52877.594811698567</v>
      </c>
      <c r="AU15" s="9">
        <v>16007.388883457612</v>
      </c>
      <c r="AV15" s="9">
        <v>16362.650214172401</v>
      </c>
      <c r="AW15" s="9">
        <v>20507.55571406856</v>
      </c>
      <c r="AX15" s="29"/>
    </row>
    <row r="16" spans="2:50" s="11" customFormat="1">
      <c r="B16" s="32" t="s">
        <v>46</v>
      </c>
      <c r="C16" s="33">
        <v>0.54200000000000004</v>
      </c>
      <c r="D16" s="33">
        <v>0.57699999999999996</v>
      </c>
      <c r="E16" s="33">
        <v>0.59173532011566765</v>
      </c>
      <c r="F16" s="33">
        <v>0.55700000000000005</v>
      </c>
      <c r="G16" s="34">
        <v>0.56699999999999995</v>
      </c>
      <c r="H16" s="34">
        <v>0.56469999999999998</v>
      </c>
      <c r="I16" s="34">
        <v>0.56299999999999994</v>
      </c>
      <c r="J16" s="34">
        <v>0.53600000000000003</v>
      </c>
      <c r="K16" s="33">
        <f>K15/K8</f>
        <v>0.55824645494601799</v>
      </c>
      <c r="L16" s="34">
        <v>0.55100000000000005</v>
      </c>
      <c r="M16" s="34">
        <v>0.55100000000000005</v>
      </c>
      <c r="N16" s="34">
        <v>0.55200000000000005</v>
      </c>
      <c r="O16" s="34">
        <v>0.57699999999999996</v>
      </c>
      <c r="P16" s="33">
        <f>P15/P8</f>
        <v>0.56147407489150003</v>
      </c>
      <c r="Q16" s="34">
        <v>0.58199999999999996</v>
      </c>
      <c r="R16" s="34">
        <v>0.57299999999999995</v>
      </c>
      <c r="S16" s="34">
        <v>0.56200000000000006</v>
      </c>
      <c r="T16" s="34">
        <v>0.52900000000000003</v>
      </c>
      <c r="U16" s="33">
        <f>U15/U8</f>
        <v>0.4856018144682468</v>
      </c>
      <c r="V16" s="34">
        <v>0.55300000000000005</v>
      </c>
      <c r="W16" s="34">
        <f>W15/W8</f>
        <v>0.5090739879013495</v>
      </c>
      <c r="X16" s="34">
        <f>X15/X8</f>
        <v>0.44504215831881277</v>
      </c>
      <c r="Y16" s="34">
        <v>0.43099999999999999</v>
      </c>
      <c r="Z16" s="33">
        <f>Z15/Z8</f>
        <v>0.3943811091622077</v>
      </c>
      <c r="AA16" s="34">
        <v>0.42085674473089374</v>
      </c>
      <c r="AB16" s="34">
        <v>0.39375589953896173</v>
      </c>
      <c r="AC16" s="34">
        <v>0.38600000000000001</v>
      </c>
      <c r="AD16" s="34">
        <v>0.379</v>
      </c>
      <c r="AE16" s="33">
        <f t="shared" ref="AE16:AN16" si="3">AE15/AE8</f>
        <v>0.39089337175792505</v>
      </c>
      <c r="AF16" s="34">
        <f t="shared" si="3"/>
        <v>0.37213740458015265</v>
      </c>
      <c r="AG16" s="34">
        <f t="shared" si="3"/>
        <v>0.37528407516213069</v>
      </c>
      <c r="AH16" s="34">
        <f t="shared" si="3"/>
        <v>0.3895176968760819</v>
      </c>
      <c r="AI16" s="34">
        <v>0.4244739872291427</v>
      </c>
      <c r="AJ16" s="33">
        <f t="shared" si="3"/>
        <v>0.34028496803628566</v>
      </c>
      <c r="AK16" s="34">
        <f t="shared" si="3"/>
        <v>0.34232946737756281</v>
      </c>
      <c r="AL16" s="34">
        <f t="shared" si="3"/>
        <v>0.29788171776437211</v>
      </c>
      <c r="AM16" s="34">
        <f t="shared" si="3"/>
        <v>0.34496104030135716</v>
      </c>
      <c r="AN16" s="34">
        <f t="shared" si="3"/>
        <v>0.3738432582213625</v>
      </c>
      <c r="AO16" s="33">
        <f t="shared" ref="AO16" si="4">AO15/AO8</f>
        <v>0.41085548915936076</v>
      </c>
      <c r="AP16" s="34">
        <f>AP15/AP8</f>
        <v>0.40315315434164412</v>
      </c>
      <c r="AQ16" s="34">
        <f>AQ15/AQ8</f>
        <v>0.4309164597652691</v>
      </c>
      <c r="AR16" s="34">
        <f>AR15/AR8</f>
        <v>0.44173227166314066</v>
      </c>
      <c r="AS16" s="34">
        <f>AS15/AS8</f>
        <v>0.36946886386212041</v>
      </c>
      <c r="AT16" s="33">
        <f t="shared" ref="AT16:AW16" si="5">AT15/AT8</f>
        <v>0.42128198618585216</v>
      </c>
      <c r="AU16" s="34">
        <f t="shared" si="5"/>
        <v>0.39956539572306954</v>
      </c>
      <c r="AV16" s="34">
        <f t="shared" si="5"/>
        <v>0.42361842734173538</v>
      </c>
      <c r="AW16" s="34">
        <f t="shared" si="5"/>
        <v>0.43793362334647135</v>
      </c>
      <c r="AX16" s="35"/>
    </row>
    <row r="17" spans="2:50">
      <c r="B17" s="36" t="s">
        <v>47</v>
      </c>
      <c r="C17" s="28">
        <v>43197</v>
      </c>
      <c r="D17" s="28">
        <v>54768</v>
      </c>
      <c r="E17" s="28">
        <v>66858.103999999978</v>
      </c>
      <c r="F17" s="28">
        <v>61828</v>
      </c>
      <c r="G17" s="9">
        <v>13325</v>
      </c>
      <c r="H17" s="9">
        <v>16099.728197480006</v>
      </c>
      <c r="I17" s="9">
        <v>16646.999999999989</v>
      </c>
      <c r="J17" s="9">
        <v>15756</v>
      </c>
      <c r="K17" s="28">
        <f>SUM(L17:O17)</f>
        <v>63392</v>
      </c>
      <c r="L17" s="9">
        <v>13656</v>
      </c>
      <c r="M17" s="9">
        <v>15551</v>
      </c>
      <c r="N17" s="9">
        <v>15921</v>
      </c>
      <c r="O17" s="9">
        <v>18264</v>
      </c>
      <c r="P17" s="28">
        <f>SUM(Q17:T17)</f>
        <v>58271</v>
      </c>
      <c r="Q17" s="9">
        <v>15635</v>
      </c>
      <c r="R17" s="9">
        <v>16512</v>
      </c>
      <c r="S17" s="9">
        <v>13457</v>
      </c>
      <c r="T17" s="9">
        <v>12667</v>
      </c>
      <c r="U17" s="28">
        <f>SUM(V17:Y17)</f>
        <v>46631.8</v>
      </c>
      <c r="V17" s="9">
        <v>13234</v>
      </c>
      <c r="W17" s="9">
        <v>11319</v>
      </c>
      <c r="X17" s="9">
        <v>15112.4</v>
      </c>
      <c r="Y17" s="9">
        <v>6966.4</v>
      </c>
      <c r="Z17" s="28">
        <f>SUM(AA17:AD17)</f>
        <v>16683.896000000008</v>
      </c>
      <c r="AA17" s="9">
        <v>6625.0820000000003</v>
      </c>
      <c r="AB17" s="9">
        <v>4629.8140000000058</v>
      </c>
      <c r="AC17" s="9">
        <v>4378</v>
      </c>
      <c r="AD17" s="9">
        <v>1051</v>
      </c>
      <c r="AE17" s="28">
        <f>SUM(AF17:AI17)</f>
        <v>13786</v>
      </c>
      <c r="AF17" s="9">
        <v>3951</v>
      </c>
      <c r="AG17" s="9">
        <v>666</v>
      </c>
      <c r="AH17" s="9">
        <v>3889</v>
      </c>
      <c r="AI17" s="9">
        <v>5280</v>
      </c>
      <c r="AJ17" s="28">
        <f>SUM(AK17:AN17)</f>
        <v>8531</v>
      </c>
      <c r="AK17" s="9">
        <v>2359</v>
      </c>
      <c r="AL17" s="9">
        <v>1118</v>
      </c>
      <c r="AM17" s="9">
        <v>1393</v>
      </c>
      <c r="AN17" s="9">
        <v>3661</v>
      </c>
      <c r="AO17" s="28">
        <f>SUM(AP17:AS17)</f>
        <v>10015</v>
      </c>
      <c r="AP17" s="9">
        <v>-8785</v>
      </c>
      <c r="AQ17" s="9">
        <v>7909</v>
      </c>
      <c r="AR17" s="9">
        <v>5813</v>
      </c>
      <c r="AS17" s="9">
        <v>5078</v>
      </c>
      <c r="AT17" s="28">
        <f>SUM(AU17:AX17)</f>
        <v>17662</v>
      </c>
      <c r="AU17" s="9">
        <v>5343</v>
      </c>
      <c r="AV17" s="9">
        <v>3195</v>
      </c>
      <c r="AW17" s="9">
        <v>9124</v>
      </c>
      <c r="AX17" s="29"/>
    </row>
    <row r="18" spans="2:50" s="13" customFormat="1">
      <c r="B18" s="32" t="s">
        <v>9</v>
      </c>
      <c r="C18" s="37">
        <v>215.98500000000001</v>
      </c>
      <c r="D18" s="37">
        <v>273.83999999999997</v>
      </c>
      <c r="E18" s="37">
        <v>334.2905199999999</v>
      </c>
      <c r="F18" s="37">
        <v>309.14</v>
      </c>
      <c r="G18" s="12">
        <v>66.63</v>
      </c>
      <c r="H18" s="12">
        <v>80.5</v>
      </c>
      <c r="I18" s="12">
        <v>83.24</v>
      </c>
      <c r="J18" s="12">
        <v>78.78</v>
      </c>
      <c r="K18" s="37">
        <f>K17*1000/200000</f>
        <v>316.95999999999998</v>
      </c>
      <c r="L18" s="12">
        <v>68.28</v>
      </c>
      <c r="M18" s="12">
        <v>77.760000000000005</v>
      </c>
      <c r="N18" s="12">
        <v>79.61</v>
      </c>
      <c r="O18" s="12">
        <v>91.32</v>
      </c>
      <c r="P18" s="37">
        <f>P17*1000/200000</f>
        <v>291.35500000000002</v>
      </c>
      <c r="Q18" s="12">
        <v>78.180000000000007</v>
      </c>
      <c r="R18" s="12">
        <v>82.56</v>
      </c>
      <c r="S18" s="12">
        <v>67.3</v>
      </c>
      <c r="T18" s="12">
        <v>63.3</v>
      </c>
      <c r="U18" s="37">
        <f>U17*1000/200000</f>
        <v>233.15899999999999</v>
      </c>
      <c r="V18" s="12">
        <v>66.2</v>
      </c>
      <c r="W18" s="12">
        <f>W17/200</f>
        <v>56.594999999999999</v>
      </c>
      <c r="X18" s="12">
        <v>75.5</v>
      </c>
      <c r="Y18" s="12">
        <v>34.799999999999997</v>
      </c>
      <c r="Z18" s="37">
        <f>Z17*1000/200000</f>
        <v>83.419480000000036</v>
      </c>
      <c r="AA18" s="12">
        <v>33.125410000000002</v>
      </c>
      <c r="AB18" s="12">
        <v>23.14907000000003</v>
      </c>
      <c r="AC18" s="12">
        <v>21.9</v>
      </c>
      <c r="AD18" s="12">
        <v>5.3</v>
      </c>
      <c r="AE18" s="37">
        <f>AE17*1000/200000</f>
        <v>68.930000000000007</v>
      </c>
      <c r="AF18" s="38">
        <f t="shared" ref="AF18:AH18" si="6">AF17*1000/200000</f>
        <v>19.754999999999999</v>
      </c>
      <c r="AG18" s="38">
        <f t="shared" si="6"/>
        <v>3.33</v>
      </c>
      <c r="AH18" s="38">
        <f t="shared" si="6"/>
        <v>19.445</v>
      </c>
      <c r="AI18" s="38">
        <v>26.4</v>
      </c>
      <c r="AJ18" s="37">
        <f>AJ17*1000/200000</f>
        <v>42.655000000000001</v>
      </c>
      <c r="AK18" s="12">
        <v>11.8</v>
      </c>
      <c r="AL18" s="12">
        <v>5.6</v>
      </c>
      <c r="AM18" s="12">
        <v>7</v>
      </c>
      <c r="AN18" s="12">
        <v>18.3</v>
      </c>
      <c r="AO18" s="37">
        <f>AO17*1000/200000</f>
        <v>50.075000000000003</v>
      </c>
      <c r="AP18" s="12">
        <f t="shared" ref="AP18:AS18" si="7">AP17/200</f>
        <v>-43.924999999999997</v>
      </c>
      <c r="AQ18" s="12">
        <f t="shared" si="7"/>
        <v>39.545000000000002</v>
      </c>
      <c r="AR18" s="12">
        <f t="shared" si="7"/>
        <v>29.065000000000001</v>
      </c>
      <c r="AS18" s="12">
        <f t="shared" si="7"/>
        <v>25.39</v>
      </c>
      <c r="AT18" s="37">
        <f>AT17*1000/200000</f>
        <v>88.31</v>
      </c>
      <c r="AU18" s="12">
        <f>AU17/200</f>
        <v>26.715</v>
      </c>
      <c r="AV18" s="12">
        <f>AV17/200</f>
        <v>15.975</v>
      </c>
      <c r="AW18" s="12">
        <f t="shared" ref="AW18:AX18" si="8">AW17/200</f>
        <v>45.62</v>
      </c>
      <c r="AX18" s="12">
        <f t="shared" si="8"/>
        <v>0</v>
      </c>
    </row>
    <row r="19" spans="2:50" s="13" customFormat="1">
      <c r="B19" s="32"/>
      <c r="C19" s="37"/>
      <c r="D19" s="37"/>
      <c r="E19" s="37"/>
      <c r="F19" s="37"/>
      <c r="G19" s="12"/>
      <c r="H19" s="12"/>
      <c r="I19" s="12"/>
      <c r="J19" s="12"/>
      <c r="K19" s="37"/>
      <c r="L19" s="12"/>
      <c r="M19" s="12"/>
      <c r="N19" s="12"/>
      <c r="O19" s="12"/>
      <c r="P19" s="37"/>
      <c r="Q19" s="12"/>
      <c r="R19" s="12"/>
      <c r="S19" s="12"/>
      <c r="T19" s="12"/>
      <c r="U19" s="37"/>
      <c r="V19" s="12"/>
      <c r="W19" s="12"/>
      <c r="X19" s="12"/>
      <c r="Y19" s="12"/>
      <c r="Z19" s="37"/>
      <c r="AA19" s="12"/>
      <c r="AB19" s="12"/>
      <c r="AC19" s="12"/>
      <c r="AD19" s="12"/>
      <c r="AE19" s="37"/>
      <c r="AF19" s="38"/>
      <c r="AG19" s="38"/>
      <c r="AH19" s="38"/>
      <c r="AI19" s="38"/>
      <c r="AJ19" s="37"/>
      <c r="AK19" s="12"/>
      <c r="AL19" s="12"/>
      <c r="AM19" s="12"/>
      <c r="AN19" s="12"/>
      <c r="AO19" s="37"/>
      <c r="AP19" s="12"/>
      <c r="AQ19" s="12"/>
      <c r="AR19" s="12"/>
      <c r="AS19" s="12"/>
      <c r="AT19" s="37"/>
      <c r="AU19" s="12"/>
      <c r="AV19" s="12"/>
      <c r="AW19" s="12"/>
      <c r="AX19" s="39"/>
    </row>
    <row r="20" spans="2:50" s="14" customFormat="1">
      <c r="B20" s="30" t="s">
        <v>14</v>
      </c>
      <c r="C20" s="9">
        <v>3073.5793644627456</v>
      </c>
      <c r="D20" s="9">
        <v>7315.7820290675054</v>
      </c>
      <c r="E20" s="9">
        <v>2711</v>
      </c>
      <c r="F20" s="9">
        <v>2325</v>
      </c>
      <c r="G20" s="9">
        <v>87</v>
      </c>
      <c r="H20" s="9">
        <v>824.69</v>
      </c>
      <c r="I20" s="9">
        <v>525</v>
      </c>
      <c r="J20" s="9">
        <v>146</v>
      </c>
      <c r="K20" s="9">
        <f>SUM(L20:O20)</f>
        <v>1517</v>
      </c>
      <c r="L20" s="9">
        <v>312</v>
      </c>
      <c r="M20" s="9">
        <v>178</v>
      </c>
      <c r="N20" s="9">
        <v>405</v>
      </c>
      <c r="O20" s="9">
        <v>622</v>
      </c>
      <c r="P20" s="9">
        <f>SUM(Q20:T20)</f>
        <v>1832</v>
      </c>
      <c r="Q20" s="9">
        <v>0</v>
      </c>
      <c r="R20" s="8">
        <v>525</v>
      </c>
      <c r="S20" s="8">
        <v>598</v>
      </c>
      <c r="T20" s="8">
        <v>709</v>
      </c>
      <c r="U20" s="9">
        <f>SUM(V20:Y20)</f>
        <v>7329</v>
      </c>
      <c r="V20" s="9">
        <v>333</v>
      </c>
      <c r="W20" s="9">
        <v>2484</v>
      </c>
      <c r="X20" s="9">
        <v>1770</v>
      </c>
      <c r="Y20" s="8">
        <v>2742</v>
      </c>
      <c r="Z20" s="9">
        <f>SUM(AA20:AD20)</f>
        <v>32923</v>
      </c>
      <c r="AA20" s="9">
        <v>26230</v>
      </c>
      <c r="AB20" s="9">
        <v>552</v>
      </c>
      <c r="AC20" s="9">
        <v>2837</v>
      </c>
      <c r="AD20" s="8">
        <v>3304</v>
      </c>
      <c r="AE20" s="9">
        <f>SUM(AF20:AI20)</f>
        <v>5981</v>
      </c>
      <c r="AF20" s="9">
        <v>206</v>
      </c>
      <c r="AG20" s="9">
        <v>1969</v>
      </c>
      <c r="AH20" s="9">
        <v>643</v>
      </c>
      <c r="AI20" s="8">
        <v>3163</v>
      </c>
      <c r="AJ20" s="9">
        <f>SUM(AK20:AN20)</f>
        <v>4957</v>
      </c>
      <c r="AK20" s="9">
        <v>109</v>
      </c>
      <c r="AL20" s="9">
        <v>1144</v>
      </c>
      <c r="AM20" s="9">
        <v>1836</v>
      </c>
      <c r="AN20" s="8">
        <v>1868</v>
      </c>
      <c r="AO20" s="40">
        <f>SUM(AP20:AS20)</f>
        <v>8094</v>
      </c>
      <c r="AP20" s="9">
        <v>804</v>
      </c>
      <c r="AQ20" s="9">
        <v>1228</v>
      </c>
      <c r="AR20" s="9">
        <v>697</v>
      </c>
      <c r="AS20" s="9">
        <v>5365</v>
      </c>
      <c r="AT20" s="40">
        <f>SUM(AU20:AX20)</f>
        <v>2664</v>
      </c>
      <c r="AU20" s="9">
        <v>548</v>
      </c>
      <c r="AV20" s="9">
        <v>752</v>
      </c>
      <c r="AW20" s="9">
        <v>1364</v>
      </c>
      <c r="AX20" s="29"/>
    </row>
    <row r="21" spans="2:50" s="14" customFormat="1">
      <c r="B21" s="30" t="s">
        <v>15</v>
      </c>
      <c r="C21" s="9">
        <v>21574.420635537255</v>
      </c>
      <c r="D21" s="9">
        <v>21259.217970932492</v>
      </c>
      <c r="E21" s="9">
        <v>24090</v>
      </c>
      <c r="F21" s="9">
        <v>24405</v>
      </c>
      <c r="G21" s="9">
        <v>2676</v>
      </c>
      <c r="H21" s="9">
        <v>11256</v>
      </c>
      <c r="I21" s="9">
        <v>4356</v>
      </c>
      <c r="J21" s="9">
        <v>6859</v>
      </c>
      <c r="K21" s="9">
        <f>SUM(L21:O21)</f>
        <v>21332</v>
      </c>
      <c r="L21" s="9">
        <v>4962</v>
      </c>
      <c r="M21" s="9">
        <v>5731</v>
      </c>
      <c r="N21" s="9">
        <v>5016</v>
      </c>
      <c r="O21" s="9">
        <v>5623</v>
      </c>
      <c r="P21" s="9">
        <f>SUM(Q21:T21)</f>
        <v>19177</v>
      </c>
      <c r="Q21" s="9">
        <v>2373</v>
      </c>
      <c r="R21" s="9">
        <v>1363</v>
      </c>
      <c r="S21" s="9">
        <v>4078</v>
      </c>
      <c r="T21" s="9">
        <v>11363</v>
      </c>
      <c r="U21" s="9">
        <f>SUM(V21:Y21)</f>
        <v>11202</v>
      </c>
      <c r="V21" s="9">
        <v>1757</v>
      </c>
      <c r="W21" s="9">
        <v>1361</v>
      </c>
      <c r="X21" s="9">
        <v>3157</v>
      </c>
      <c r="Y21" s="9">
        <v>4927</v>
      </c>
      <c r="Z21" s="9">
        <f>SUM(AA21:AD21)</f>
        <v>18094</v>
      </c>
      <c r="AA21" s="9">
        <v>2927</v>
      </c>
      <c r="AB21" s="9">
        <v>2482</v>
      </c>
      <c r="AC21" s="9">
        <v>7159</v>
      </c>
      <c r="AD21" s="9">
        <v>5526</v>
      </c>
      <c r="AE21" s="9">
        <f>SUM(AF21:AI21)</f>
        <v>15667</v>
      </c>
      <c r="AF21" s="9">
        <v>5722</v>
      </c>
      <c r="AG21" s="9">
        <v>1995</v>
      </c>
      <c r="AH21" s="9">
        <v>3064</v>
      </c>
      <c r="AI21" s="9">
        <v>4886</v>
      </c>
      <c r="AJ21" s="9">
        <f>SUM(AK21:AN21)</f>
        <v>14165</v>
      </c>
      <c r="AK21" s="9">
        <v>2533</v>
      </c>
      <c r="AL21" s="9">
        <v>3766</v>
      </c>
      <c r="AM21" s="9">
        <v>3438</v>
      </c>
      <c r="AN21" s="9">
        <v>4428</v>
      </c>
      <c r="AO21" s="40">
        <f t="shared" ref="AO21" si="9">SUM(AP21:AS21)</f>
        <v>12106</v>
      </c>
      <c r="AP21" s="9">
        <v>1329</v>
      </c>
      <c r="AQ21" s="9">
        <v>902</v>
      </c>
      <c r="AR21" s="9">
        <v>1197</v>
      </c>
      <c r="AS21" s="9">
        <v>8678</v>
      </c>
      <c r="AT21" s="40">
        <f t="shared" ref="AT21" si="10">SUM(AU21:AX21)</f>
        <v>4529</v>
      </c>
      <c r="AU21" s="9">
        <v>2056</v>
      </c>
      <c r="AV21" s="9">
        <v>313</v>
      </c>
      <c r="AW21" s="9">
        <v>2160</v>
      </c>
      <c r="AX21" s="29"/>
    </row>
    <row r="22" spans="2:50" s="14" customFormat="1">
      <c r="B22" s="32" t="s">
        <v>51</v>
      </c>
      <c r="C22" s="41">
        <f t="shared" ref="C22:E22" si="11">SUM(C20:C21)</f>
        <v>24648</v>
      </c>
      <c r="D22" s="41">
        <f t="shared" si="11"/>
        <v>28574.999999999996</v>
      </c>
      <c r="E22" s="41">
        <f t="shared" si="11"/>
        <v>26801</v>
      </c>
      <c r="F22" s="41">
        <f>SUM(F20:F21)</f>
        <v>26730</v>
      </c>
      <c r="G22" s="41">
        <f t="shared" ref="G22:AW22" si="12">SUM(G20:G21)</f>
        <v>2763</v>
      </c>
      <c r="H22" s="41">
        <f t="shared" si="12"/>
        <v>12080.69</v>
      </c>
      <c r="I22" s="41">
        <f t="shared" si="12"/>
        <v>4881</v>
      </c>
      <c r="J22" s="41">
        <f t="shared" si="12"/>
        <v>7005</v>
      </c>
      <c r="K22" s="41">
        <f t="shared" si="12"/>
        <v>22849</v>
      </c>
      <c r="L22" s="41">
        <f t="shared" si="12"/>
        <v>5274</v>
      </c>
      <c r="M22" s="41">
        <f t="shared" si="12"/>
        <v>5909</v>
      </c>
      <c r="N22" s="41">
        <f t="shared" si="12"/>
        <v>5421</v>
      </c>
      <c r="O22" s="41">
        <f t="shared" si="12"/>
        <v>6245</v>
      </c>
      <c r="P22" s="41">
        <f t="shared" si="12"/>
        <v>21009</v>
      </c>
      <c r="Q22" s="41">
        <f t="shared" si="12"/>
        <v>2373</v>
      </c>
      <c r="R22" s="41">
        <f t="shared" si="12"/>
        <v>1888</v>
      </c>
      <c r="S22" s="41">
        <f t="shared" si="12"/>
        <v>4676</v>
      </c>
      <c r="T22" s="41">
        <f t="shared" si="12"/>
        <v>12072</v>
      </c>
      <c r="U22" s="41">
        <f t="shared" si="12"/>
        <v>18531</v>
      </c>
      <c r="V22" s="41">
        <f t="shared" si="12"/>
        <v>2090</v>
      </c>
      <c r="W22" s="41">
        <f t="shared" si="12"/>
        <v>3845</v>
      </c>
      <c r="X22" s="41">
        <f t="shared" si="12"/>
        <v>4927</v>
      </c>
      <c r="Y22" s="41">
        <f t="shared" si="12"/>
        <v>7669</v>
      </c>
      <c r="Z22" s="41">
        <f t="shared" si="12"/>
        <v>51017</v>
      </c>
      <c r="AA22" s="41">
        <f t="shared" si="12"/>
        <v>29157</v>
      </c>
      <c r="AB22" s="41">
        <f t="shared" si="12"/>
        <v>3034</v>
      </c>
      <c r="AC22" s="41">
        <f t="shared" si="12"/>
        <v>9996</v>
      </c>
      <c r="AD22" s="41">
        <f t="shared" si="12"/>
        <v>8830</v>
      </c>
      <c r="AE22" s="41">
        <f t="shared" si="12"/>
        <v>21648</v>
      </c>
      <c r="AF22" s="41">
        <f t="shared" si="12"/>
        <v>5928</v>
      </c>
      <c r="AG22" s="41">
        <f t="shared" si="12"/>
        <v>3964</v>
      </c>
      <c r="AH22" s="41">
        <f t="shared" si="12"/>
        <v>3707</v>
      </c>
      <c r="AI22" s="41">
        <f t="shared" si="12"/>
        <v>8049</v>
      </c>
      <c r="AJ22" s="41">
        <f t="shared" si="12"/>
        <v>19122</v>
      </c>
      <c r="AK22" s="41">
        <f t="shared" si="12"/>
        <v>2642</v>
      </c>
      <c r="AL22" s="41">
        <f t="shared" si="12"/>
        <v>4910</v>
      </c>
      <c r="AM22" s="41">
        <f t="shared" si="12"/>
        <v>5274</v>
      </c>
      <c r="AN22" s="41">
        <f t="shared" si="12"/>
        <v>6296</v>
      </c>
      <c r="AO22" s="41">
        <f t="shared" si="12"/>
        <v>20200</v>
      </c>
      <c r="AP22" s="9">
        <f t="shared" si="12"/>
        <v>2133</v>
      </c>
      <c r="AQ22" s="9">
        <f t="shared" si="12"/>
        <v>2130</v>
      </c>
      <c r="AR22" s="9">
        <f t="shared" si="12"/>
        <v>1894</v>
      </c>
      <c r="AS22" s="9">
        <f t="shared" si="12"/>
        <v>14043</v>
      </c>
      <c r="AT22" s="41">
        <f t="shared" si="12"/>
        <v>7193</v>
      </c>
      <c r="AU22" s="9">
        <f t="shared" si="12"/>
        <v>2604</v>
      </c>
      <c r="AV22" s="9">
        <f t="shared" si="12"/>
        <v>1065</v>
      </c>
      <c r="AW22" s="9">
        <f t="shared" si="12"/>
        <v>3524</v>
      </c>
      <c r="AX22" s="29"/>
    </row>
    <row r="23" spans="2:50" s="11" customFormat="1">
      <c r="B23" s="32" t="s">
        <v>10</v>
      </c>
      <c r="C23" s="33">
        <f t="shared" ref="C23:AX23" si="13">C22/C8</f>
        <v>0.18908800785565238</v>
      </c>
      <c r="D23" s="33">
        <f t="shared" si="13"/>
        <v>0.18739179476417814</v>
      </c>
      <c r="E23" s="33">
        <f t="shared" si="13"/>
        <v>0.14990527654436037</v>
      </c>
      <c r="F23" s="33">
        <f t="shared" si="13"/>
        <v>0.14686530753529464</v>
      </c>
      <c r="G23" s="33">
        <f t="shared" si="13"/>
        <v>6.6742678029112296E-2</v>
      </c>
      <c r="H23" s="33">
        <f t="shared" si="13"/>
        <v>0.27219067790559043</v>
      </c>
      <c r="I23" s="33">
        <f t="shared" si="13"/>
        <v>0.10314223527671534</v>
      </c>
      <c r="J23" s="33">
        <f t="shared" si="13"/>
        <v>0.14325036196022936</v>
      </c>
      <c r="K23" s="33">
        <f t="shared" si="13"/>
        <v>0.12179676480841624</v>
      </c>
      <c r="L23" s="33">
        <f t="shared" si="13"/>
        <v>0.12249960513968763</v>
      </c>
      <c r="M23" s="33">
        <f t="shared" si="13"/>
        <v>0.12770362558135515</v>
      </c>
      <c r="N23" s="33">
        <f t="shared" si="13"/>
        <v>0.11120228107243225</v>
      </c>
      <c r="O23" s="33">
        <f t="shared" si="13"/>
        <v>0.12609538424262004</v>
      </c>
      <c r="P23" s="33">
        <f t="shared" si="13"/>
        <v>0.11199979528810801</v>
      </c>
      <c r="Q23" s="33">
        <f t="shared" si="13"/>
        <v>5.3800983970798286E-2</v>
      </c>
      <c r="R23" s="33">
        <f t="shared" si="13"/>
        <v>3.930467367544499E-2</v>
      </c>
      <c r="S23" s="33">
        <f t="shared" si="13"/>
        <v>9.5107728418213647E-2</v>
      </c>
      <c r="T23" s="33">
        <f t="shared" si="13"/>
        <v>0.26088422290127805</v>
      </c>
      <c r="U23" s="33">
        <f t="shared" si="13"/>
        <v>0.11002588704697668</v>
      </c>
      <c r="V23" s="33">
        <f t="shared" si="13"/>
        <v>4.8508761750029016E-2</v>
      </c>
      <c r="W23" s="33">
        <f t="shared" si="13"/>
        <v>8.9460214053047923E-2</v>
      </c>
      <c r="X23" s="33">
        <f t="shared" si="13"/>
        <v>0.11523663622224041</v>
      </c>
      <c r="Y23" s="33">
        <f t="shared" si="13"/>
        <v>0.19364450111732548</v>
      </c>
      <c r="Z23" s="33">
        <f t="shared" si="13"/>
        <v>0.34696820371057729</v>
      </c>
      <c r="AA23" s="33">
        <f t="shared" si="13"/>
        <v>0.82202498045868699</v>
      </c>
      <c r="AB23" s="33">
        <f t="shared" si="13"/>
        <v>8.3322341320441584E-2</v>
      </c>
      <c r="AC23" s="33">
        <f t="shared" si="13"/>
        <v>0.2706669193902142</v>
      </c>
      <c r="AD23" s="33">
        <f t="shared" si="13"/>
        <v>0.23101274101980482</v>
      </c>
      <c r="AE23" s="33">
        <f t="shared" si="13"/>
        <v>0.14679098152229192</v>
      </c>
      <c r="AF23" s="33">
        <f t="shared" si="13"/>
        <v>0.16636731028289178</v>
      </c>
      <c r="AG23" s="33">
        <f t="shared" si="13"/>
        <v>0.10986087245718086</v>
      </c>
      <c r="AH23" s="33">
        <f t="shared" si="13"/>
        <v>9.8724333537510991E-2</v>
      </c>
      <c r="AI23" s="33">
        <f t="shared" si="13"/>
        <v>0.21064063644928294</v>
      </c>
      <c r="AJ23" s="33">
        <f t="shared" si="13"/>
        <v>0.12773461767122465</v>
      </c>
      <c r="AK23" s="33">
        <f t="shared" si="13"/>
        <v>7.2610344638047594E-2</v>
      </c>
      <c r="AL23" s="33">
        <f t="shared" si="13"/>
        <v>0.13525053025920722</v>
      </c>
      <c r="AM23" s="33">
        <f t="shared" si="13"/>
        <v>0.1360751328757934</v>
      </c>
      <c r="AN23" s="33">
        <f t="shared" si="13"/>
        <v>0.16458409578083338</v>
      </c>
      <c r="AO23" s="33">
        <f t="shared" si="13"/>
        <v>0.12894389998804717</v>
      </c>
      <c r="AP23" s="42">
        <f t="shared" si="13"/>
        <v>6.0631040363843092E-2</v>
      </c>
      <c r="AQ23" s="42">
        <f t="shared" si="13"/>
        <v>5.6246534104412584E-2</v>
      </c>
      <c r="AR23" s="42">
        <f t="shared" si="13"/>
        <v>4.6059191167529975E-2</v>
      </c>
      <c r="AS23" s="42">
        <f t="shared" si="13"/>
        <v>0.33052249173428988</v>
      </c>
      <c r="AT23" s="33">
        <f t="shared" si="13"/>
        <v>5.7307472804425275E-2</v>
      </c>
      <c r="AU23" s="42">
        <f t="shared" si="13"/>
        <v>6.4999251160700919E-2</v>
      </c>
      <c r="AV23" s="42">
        <f t="shared" si="13"/>
        <v>2.7572160940541553E-2</v>
      </c>
      <c r="AW23" s="42">
        <f t="shared" si="13"/>
        <v>7.5254121465789692E-2</v>
      </c>
      <c r="AX23" s="42" t="e">
        <f t="shared" si="13"/>
        <v>#DIV/0!</v>
      </c>
    </row>
    <row r="24" spans="2:50" s="11" customFormat="1">
      <c r="B24" s="32"/>
      <c r="C24" s="33"/>
      <c r="D24" s="33"/>
      <c r="E24" s="33"/>
      <c r="F24" s="33"/>
      <c r="G24" s="34"/>
      <c r="H24" s="34"/>
      <c r="I24" s="34"/>
      <c r="J24" s="34"/>
      <c r="K24" s="33"/>
      <c r="L24" s="34"/>
      <c r="M24" s="34"/>
      <c r="N24" s="34"/>
      <c r="O24" s="34"/>
      <c r="P24" s="33"/>
      <c r="Q24" s="34"/>
      <c r="R24" s="34"/>
      <c r="S24" s="34"/>
      <c r="T24" s="34"/>
      <c r="U24" s="33"/>
      <c r="V24" s="34"/>
      <c r="W24" s="34"/>
      <c r="X24" s="34"/>
      <c r="Y24" s="34"/>
      <c r="Z24" s="33"/>
      <c r="AA24" s="34"/>
      <c r="AB24" s="34"/>
      <c r="AC24" s="34"/>
      <c r="AD24" s="34"/>
      <c r="AE24" s="33"/>
      <c r="AF24" s="43"/>
      <c r="AG24" s="43"/>
      <c r="AH24" s="43"/>
      <c r="AI24" s="43"/>
      <c r="AJ24" s="33"/>
      <c r="AK24" s="43"/>
      <c r="AL24" s="43"/>
      <c r="AM24" s="43"/>
      <c r="AN24" s="33"/>
      <c r="AO24" s="33"/>
      <c r="AP24" s="43"/>
      <c r="AQ24" s="43"/>
      <c r="AR24" s="43"/>
      <c r="AS24" s="43"/>
      <c r="AT24" s="33"/>
      <c r="AU24" s="42"/>
      <c r="AV24" s="42"/>
      <c r="AW24" s="43"/>
      <c r="AX24" s="44"/>
    </row>
    <row r="25" spans="2:50">
      <c r="B25" s="36" t="s">
        <v>11</v>
      </c>
      <c r="C25" s="28">
        <v>29395</v>
      </c>
      <c r="D25" s="28">
        <v>56117</v>
      </c>
      <c r="E25" s="28">
        <v>54108</v>
      </c>
      <c r="F25" s="28">
        <v>61203</v>
      </c>
      <c r="G25" s="9">
        <v>15227</v>
      </c>
      <c r="H25" s="9">
        <v>10216</v>
      </c>
      <c r="I25" s="9">
        <v>17399</v>
      </c>
      <c r="J25" s="9">
        <v>18361</v>
      </c>
      <c r="K25" s="28">
        <f>SUM(L25:O25)</f>
        <v>80743</v>
      </c>
      <c r="L25" s="9">
        <v>11026</v>
      </c>
      <c r="M25" s="9">
        <v>26581</v>
      </c>
      <c r="N25" s="9">
        <v>23363</v>
      </c>
      <c r="O25" s="9">
        <v>19773</v>
      </c>
      <c r="P25" s="28">
        <f>SUM(Q25:T25)</f>
        <v>63744</v>
      </c>
      <c r="Q25" s="9">
        <v>17988</v>
      </c>
      <c r="R25" s="9">
        <v>16213</v>
      </c>
      <c r="S25" s="9">
        <v>17887</v>
      </c>
      <c r="T25" s="9">
        <v>11656</v>
      </c>
      <c r="U25" s="28">
        <f>SUM(V25:Y25)</f>
        <v>32400</v>
      </c>
      <c r="V25" s="9">
        <v>3189</v>
      </c>
      <c r="W25" s="9">
        <v>11221</v>
      </c>
      <c r="X25" s="9">
        <v>12169</v>
      </c>
      <c r="Y25" s="9">
        <v>5821</v>
      </c>
      <c r="Z25" s="28">
        <f>SUM(AA25:AD25)</f>
        <v>-13292.963</v>
      </c>
      <c r="AA25" s="9">
        <v>-13493.532999999999</v>
      </c>
      <c r="AB25" s="9">
        <v>4533.57</v>
      </c>
      <c r="AC25" s="9">
        <v>7968</v>
      </c>
      <c r="AD25" s="9">
        <v>-12301</v>
      </c>
      <c r="AE25" s="28">
        <f>SUM(AF25:AI25)</f>
        <v>10899</v>
      </c>
      <c r="AF25" s="9">
        <v>1748</v>
      </c>
      <c r="AG25" s="9">
        <v>2456</v>
      </c>
      <c r="AH25" s="9">
        <v>3986</v>
      </c>
      <c r="AI25" s="9">
        <v>2709</v>
      </c>
      <c r="AJ25" s="28">
        <f>SUM(AK25:AN25)</f>
        <v>8319</v>
      </c>
      <c r="AK25" s="9">
        <v>1503</v>
      </c>
      <c r="AL25" s="9">
        <v>-1162</v>
      </c>
      <c r="AM25" s="9">
        <v>3762</v>
      </c>
      <c r="AN25" s="9">
        <v>4216</v>
      </c>
      <c r="AO25" s="28">
        <f>SUM(AP25:AS25)</f>
        <v>16442.531999999999</v>
      </c>
      <c r="AP25" s="9">
        <v>8030</v>
      </c>
      <c r="AQ25" s="9">
        <v>-2276</v>
      </c>
      <c r="AR25" s="9">
        <v>7163.5320000000002</v>
      </c>
      <c r="AS25" s="9">
        <v>3525</v>
      </c>
      <c r="AT25" s="28">
        <f>SUM(AU25:AX25)</f>
        <v>22644</v>
      </c>
      <c r="AU25" s="9">
        <v>3112</v>
      </c>
      <c r="AV25" s="9">
        <v>11432</v>
      </c>
      <c r="AW25" s="9">
        <v>8100</v>
      </c>
      <c r="AX25" s="29"/>
    </row>
    <row r="26" spans="2:50">
      <c r="B26" s="36"/>
      <c r="C26" s="45"/>
      <c r="D26" s="45"/>
      <c r="E26" s="45"/>
      <c r="F26" s="46"/>
      <c r="G26" s="8"/>
      <c r="H26" s="8"/>
      <c r="I26" s="8"/>
      <c r="J26" s="8"/>
      <c r="K26" s="46"/>
      <c r="L26" s="8"/>
      <c r="M26" s="8"/>
      <c r="N26" s="8"/>
      <c r="O26" s="8"/>
      <c r="P26" s="46"/>
      <c r="Q26" s="45"/>
      <c r="R26" s="45"/>
      <c r="S26" s="9"/>
      <c r="T26" s="9"/>
      <c r="U26" s="46"/>
      <c r="V26" s="45"/>
      <c r="W26" s="45"/>
      <c r="X26" s="9"/>
      <c r="Y26" s="9"/>
      <c r="Z26" s="46"/>
      <c r="AA26" s="45"/>
      <c r="AB26" s="45"/>
      <c r="AC26" s="45"/>
      <c r="AD26" s="9"/>
      <c r="AE26" s="46"/>
      <c r="AF26" s="45"/>
      <c r="AG26" s="45"/>
      <c r="AH26" s="45"/>
      <c r="AI26" s="45"/>
      <c r="AJ26" s="46"/>
      <c r="AK26" s="45"/>
      <c r="AL26" s="45"/>
      <c r="AM26" s="45"/>
      <c r="AN26" s="9"/>
      <c r="AO26" s="45"/>
      <c r="AP26" s="45"/>
      <c r="AQ26" s="45"/>
      <c r="AR26" s="45"/>
      <c r="AS26" s="45"/>
      <c r="AT26" s="45"/>
      <c r="AU26" s="8"/>
      <c r="AV26" s="8"/>
      <c r="AW26" s="45"/>
      <c r="AX26" s="47"/>
    </row>
    <row r="27" spans="2:50" ht="15">
      <c r="B27" s="36" t="s">
        <v>31</v>
      </c>
      <c r="C27" s="48"/>
      <c r="D27" s="48"/>
      <c r="E27" s="48"/>
      <c r="F27" s="45"/>
      <c r="G27" s="45"/>
      <c r="H27" s="45"/>
      <c r="I27" s="45"/>
      <c r="J27" s="45"/>
      <c r="K27" s="49">
        <v>0.61020266904952636</v>
      </c>
      <c r="L27" s="45"/>
      <c r="M27" s="45"/>
      <c r="N27" s="20"/>
      <c r="O27" s="45"/>
      <c r="P27" s="49">
        <v>0.58277127044289989</v>
      </c>
      <c r="Q27" s="45"/>
      <c r="R27" s="45"/>
      <c r="S27" s="34"/>
      <c r="T27" s="9"/>
      <c r="U27" s="49">
        <v>0.48453591339220803</v>
      </c>
      <c r="V27" s="45"/>
      <c r="W27" s="45"/>
      <c r="X27" s="45"/>
      <c r="Y27" s="45"/>
      <c r="Z27" s="49">
        <v>0.4014799948271815</v>
      </c>
      <c r="AA27" s="45"/>
      <c r="AB27" s="45"/>
      <c r="AC27" s="45"/>
      <c r="AD27" s="45"/>
      <c r="AE27" s="49">
        <v>0.41799999999999998</v>
      </c>
      <c r="AF27" s="45"/>
      <c r="AG27" s="45"/>
      <c r="AH27" s="45"/>
      <c r="AI27" s="45"/>
      <c r="AJ27" s="49">
        <v>0.40700000000000003</v>
      </c>
      <c r="AK27" s="45"/>
      <c r="AL27" s="45"/>
      <c r="AM27" s="45"/>
      <c r="AN27" s="45"/>
      <c r="AO27" s="49">
        <v>0.37409248428018127</v>
      </c>
      <c r="AP27" s="45"/>
      <c r="AQ27" s="45"/>
      <c r="AR27" s="45"/>
      <c r="AS27" s="45"/>
      <c r="AT27" s="49">
        <v>0.39800000000000002</v>
      </c>
      <c r="AU27" s="50"/>
      <c r="AV27" s="50"/>
      <c r="AW27" s="45"/>
      <c r="AX27" s="47"/>
    </row>
    <row r="28" spans="2:50" ht="15">
      <c r="B28" s="36" t="s">
        <v>32</v>
      </c>
      <c r="C28" s="45"/>
      <c r="D28" s="45"/>
      <c r="E28" s="45"/>
      <c r="F28" s="21"/>
      <c r="G28" s="21"/>
      <c r="H28" s="21"/>
      <c r="I28" s="20"/>
      <c r="J28" s="45"/>
      <c r="K28" s="51">
        <v>5.542928919421812E-2</v>
      </c>
      <c r="L28" s="45"/>
      <c r="M28" s="45"/>
      <c r="N28" s="52"/>
      <c r="O28" s="45"/>
      <c r="P28" s="51">
        <v>5.4755851861173835E-2</v>
      </c>
      <c r="Q28" s="45"/>
      <c r="R28" s="45"/>
      <c r="S28" s="45"/>
      <c r="T28" s="45"/>
      <c r="U28" s="51">
        <v>0.24116665254288899</v>
      </c>
      <c r="V28" s="48"/>
      <c r="W28" s="48"/>
      <c r="X28" s="48"/>
      <c r="Y28" s="48"/>
      <c r="Z28" s="51">
        <v>1.0298056257229151</v>
      </c>
      <c r="AA28" s="48"/>
      <c r="AB28" s="48"/>
      <c r="AC28" s="48"/>
      <c r="AD28" s="48"/>
      <c r="AE28" s="51">
        <v>1.05</v>
      </c>
      <c r="AF28" s="48"/>
      <c r="AG28" s="48"/>
      <c r="AH28" s="48"/>
      <c r="AI28" s="48"/>
      <c r="AJ28" s="51">
        <v>1.19</v>
      </c>
      <c r="AK28" s="45"/>
      <c r="AL28" s="45"/>
      <c r="AM28" s="45"/>
      <c r="AN28" s="45"/>
      <c r="AO28" s="51">
        <v>0.83590038451071402</v>
      </c>
      <c r="AP28" s="45"/>
      <c r="AQ28" s="45"/>
      <c r="AR28" s="50"/>
      <c r="AS28" s="45"/>
      <c r="AT28" s="51">
        <v>0.78</v>
      </c>
      <c r="AU28" s="50"/>
      <c r="AV28" s="50"/>
      <c r="AW28" s="45"/>
      <c r="AX28" s="47"/>
    </row>
    <row r="29" spans="2:50">
      <c r="B29" s="53"/>
      <c r="C29" s="54"/>
      <c r="D29" s="54"/>
      <c r="E29" s="54"/>
      <c r="F29" s="55"/>
      <c r="G29" s="55"/>
      <c r="H29" s="55"/>
      <c r="I29" s="55"/>
      <c r="J29" s="55"/>
      <c r="K29" s="55"/>
      <c r="L29" s="55"/>
      <c r="M29" s="54"/>
      <c r="N29" s="56"/>
      <c r="O29" s="54"/>
      <c r="P29" s="54"/>
      <c r="Q29" s="54"/>
      <c r="R29" s="54"/>
      <c r="S29" s="54"/>
      <c r="T29" s="54"/>
      <c r="U29" s="54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4"/>
      <c r="AL29" s="54"/>
      <c r="AM29" s="54"/>
      <c r="AN29" s="54"/>
      <c r="AO29" s="57"/>
      <c r="AP29" s="54"/>
      <c r="AQ29" s="54"/>
      <c r="AR29" s="54"/>
      <c r="AS29" s="54"/>
      <c r="AT29" s="54"/>
      <c r="AU29" s="54"/>
      <c r="AV29" s="54"/>
      <c r="AW29" s="54"/>
      <c r="AX29" s="58"/>
    </row>
    <row r="30" spans="2:50">
      <c r="B30" s="18"/>
      <c r="N30" s="16"/>
      <c r="U30" s="17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2:50">
      <c r="B31" s="89" t="s">
        <v>65</v>
      </c>
      <c r="N31" s="20"/>
    </row>
    <row r="32" spans="2:50">
      <c r="B32" s="90" t="s">
        <v>66</v>
      </c>
      <c r="N32" s="21"/>
    </row>
    <row r="33" spans="2:29">
      <c r="B33" s="90" t="s">
        <v>67</v>
      </c>
      <c r="N33" s="21"/>
    </row>
    <row r="34" spans="2:29">
      <c r="B34" s="90" t="s">
        <v>68</v>
      </c>
      <c r="N34" s="11"/>
      <c r="AC34" s="16"/>
    </row>
    <row r="35" spans="2:29">
      <c r="B35" s="18"/>
      <c r="N35" s="20"/>
      <c r="AC35" s="16"/>
    </row>
    <row r="36" spans="2:29">
      <c r="AC36" s="2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Operational Data</vt:lpstr>
      <vt:lpstr>Financial highlights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2018-01-18T04:16:53Z</cp:lastPrinted>
  <dcterms:created xsi:type="dcterms:W3CDTF">2013-01-30T05:33:18Z</dcterms:created>
  <dcterms:modified xsi:type="dcterms:W3CDTF">2020-11-12T07:00:54Z</dcterms:modified>
</cp:coreProperties>
</file>