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770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Y30" i="6" l="1"/>
  <c r="AG8" i="3"/>
  <c r="AH8" i="3"/>
  <c r="Y27" i="6" l="1"/>
  <c r="Y24" i="6"/>
  <c r="Y20" i="6"/>
  <c r="I27" i="6"/>
  <c r="J27" i="6"/>
  <c r="K27" i="6"/>
  <c r="L27" i="6"/>
  <c r="I28" i="6"/>
  <c r="J28" i="6"/>
  <c r="K28" i="6"/>
  <c r="L28" i="6"/>
  <c r="I29" i="6"/>
  <c r="J29" i="6"/>
  <c r="K29" i="6"/>
  <c r="L29" i="6"/>
  <c r="I24" i="6"/>
  <c r="J24" i="6"/>
  <c r="K24" i="6"/>
  <c r="L24" i="6"/>
  <c r="I20" i="6"/>
  <c r="J20" i="6"/>
  <c r="K20" i="6"/>
  <c r="L20" i="6"/>
  <c r="I10" i="6"/>
  <c r="J10" i="6"/>
  <c r="K10" i="6"/>
  <c r="L10" i="6"/>
  <c r="Y10" i="6"/>
  <c r="Y15" i="6" s="1"/>
  <c r="AH8" i="4"/>
  <c r="AE11" i="4"/>
  <c r="AH10" i="4"/>
  <c r="Y28" i="6" l="1"/>
  <c r="Y29" i="6" s="1"/>
  <c r="X18" i="3" l="1"/>
  <c r="W18" i="3"/>
  <c r="V18" i="3"/>
  <c r="U18" i="3"/>
  <c r="AG10" i="4" l="1"/>
  <c r="Z10" i="4" l="1"/>
  <c r="AA10" i="4"/>
  <c r="AB10" i="4"/>
  <c r="AC10" i="4"/>
  <c r="AE10" i="4"/>
  <c r="AF10" i="4"/>
  <c r="AD12" i="4"/>
  <c r="Y12" i="4"/>
  <c r="AD11" i="4"/>
  <c r="Y11" i="4"/>
  <c r="Y10" i="4" s="1"/>
  <c r="AD10" i="4" l="1"/>
  <c r="AG15" i="7"/>
  <c r="AG13" i="7"/>
  <c r="X27" i="6"/>
  <c r="X24" i="6"/>
  <c r="X20" i="6"/>
  <c r="X14" i="6"/>
  <c r="X10" i="6"/>
  <c r="AG8" i="4"/>
  <c r="AE24" i="5"/>
  <c r="AF24" i="5"/>
  <c r="AC24" i="5"/>
  <c r="AD9" i="2"/>
  <c r="AD5" i="2"/>
  <c r="AD4" i="2"/>
  <c r="X28" i="6" l="1"/>
  <c r="X29" i="6" s="1"/>
  <c r="X15" i="6"/>
  <c r="X30" i="6" l="1"/>
  <c r="AC15" i="7" l="1"/>
  <c r="AF15" i="7"/>
  <c r="AF13" i="7"/>
  <c r="W27" i="6"/>
  <c r="W24" i="6"/>
  <c r="W20" i="6"/>
  <c r="W14" i="6"/>
  <c r="W10" i="6"/>
  <c r="W28" i="6" l="1"/>
  <c r="W29" i="6" s="1"/>
  <c r="W15" i="6"/>
  <c r="W30" i="6" l="1"/>
  <c r="AF8" i="3" l="1"/>
  <c r="AF8" i="4" l="1"/>
  <c r="AH9" i="8" l="1"/>
  <c r="AG9" i="8"/>
  <c r="AF9" i="8"/>
  <c r="AH7" i="8"/>
  <c r="AG7" i="8"/>
  <c r="AF7" i="8"/>
  <c r="AE7" i="8"/>
  <c r="AD6" i="8"/>
  <c r="AD5" i="8"/>
  <c r="AE15" i="7"/>
  <c r="AD18" i="7"/>
  <c r="AD15" i="7"/>
  <c r="AD12" i="7"/>
  <c r="AH10" i="7"/>
  <c r="AG10" i="7"/>
  <c r="AF10" i="7"/>
  <c r="AE10" i="7"/>
  <c r="AD7" i="7"/>
  <c r="AD10" i="7" s="1"/>
  <c r="AH6" i="7"/>
  <c r="AH8" i="7" s="1"/>
  <c r="AH11" i="7" s="1"/>
  <c r="AH13" i="7" s="1"/>
  <c r="AH17" i="7" s="1"/>
  <c r="AG6" i="7"/>
  <c r="AG8" i="7" s="1"/>
  <c r="AG11" i="7" s="1"/>
  <c r="AG17" i="7" s="1"/>
  <c r="AF6" i="7"/>
  <c r="AF8" i="7" s="1"/>
  <c r="AF11" i="7" s="1"/>
  <c r="AF17" i="7" s="1"/>
  <c r="AE6" i="7"/>
  <c r="AE8" i="7" s="1"/>
  <c r="AE11" i="7" s="1"/>
  <c r="AE13" i="7" s="1"/>
  <c r="AE17" i="7" s="1"/>
  <c r="AD5" i="7"/>
  <c r="AD4" i="7"/>
  <c r="V27" i="6"/>
  <c r="V24" i="6"/>
  <c r="V20" i="6"/>
  <c r="V14" i="6"/>
  <c r="V10" i="6"/>
  <c r="AH24" i="5"/>
  <c r="AD19" i="5"/>
  <c r="AD13" i="5"/>
  <c r="AD11" i="5"/>
  <c r="AD9" i="5"/>
  <c r="AD8" i="5"/>
  <c r="AD7" i="5"/>
  <c r="AH6" i="5"/>
  <c r="AH10" i="5" s="1"/>
  <c r="AG6" i="5"/>
  <c r="AG10" i="5" s="1"/>
  <c r="AF6" i="5"/>
  <c r="AF10" i="5" s="1"/>
  <c r="AE6" i="5"/>
  <c r="AE10" i="5" s="1"/>
  <c r="AD5" i="5"/>
  <c r="AD4" i="5"/>
  <c r="AD7" i="4"/>
  <c r="AD6" i="4"/>
  <c r="AD5" i="4"/>
  <c r="AD4" i="4"/>
  <c r="AE8" i="3"/>
  <c r="AD14" i="3"/>
  <c r="AD11" i="3"/>
  <c r="AD12" i="3" s="1"/>
  <c r="AD10" i="3"/>
  <c r="AD9" i="3"/>
  <c r="AD7" i="3"/>
  <c r="AD6" i="3"/>
  <c r="AD5" i="3"/>
  <c r="AD8" i="2"/>
  <c r="AD7" i="2"/>
  <c r="AD6" i="2"/>
  <c r="AG11" i="8" l="1"/>
  <c r="AH11" i="8"/>
  <c r="AF11" i="8"/>
  <c r="AD7" i="8"/>
  <c r="AD6" i="7"/>
  <c r="AD8" i="7" s="1"/>
  <c r="AD11" i="7" s="1"/>
  <c r="AD13" i="7" s="1"/>
  <c r="AD17" i="7" s="1"/>
  <c r="AD19" i="7" s="1"/>
  <c r="AE19" i="7"/>
  <c r="V28" i="6"/>
  <c r="V29" i="6" s="1"/>
  <c r="V15" i="6"/>
  <c r="AD6" i="5"/>
  <c r="AD10" i="5" s="1"/>
  <c r="AG21" i="5"/>
  <c r="AG12" i="5"/>
  <c r="AG14" i="5" s="1"/>
  <c r="AG16" i="5" s="1"/>
  <c r="AH12" i="5"/>
  <c r="AH14" i="5" s="1"/>
  <c r="AH16" i="5" s="1"/>
  <c r="AH21" i="5"/>
  <c r="AE21" i="5"/>
  <c r="AE12" i="5"/>
  <c r="AE14" i="5" s="1"/>
  <c r="AE16" i="5" s="1"/>
  <c r="AF21" i="5"/>
  <c r="AF12" i="5"/>
  <c r="AF14" i="5" s="1"/>
  <c r="AF16" i="5" s="1"/>
  <c r="AD8" i="4"/>
  <c r="AD8" i="3"/>
  <c r="AE8" i="4"/>
  <c r="AE9" i="8" s="1"/>
  <c r="AE11" i="8" s="1"/>
  <c r="AD9" i="8" l="1"/>
  <c r="AD11" i="8" s="1"/>
  <c r="AD13" i="3" s="1"/>
  <c r="AF19" i="7"/>
  <c r="AG19" i="7" s="1"/>
  <c r="V30" i="6"/>
  <c r="AD12" i="5"/>
  <c r="AD14" i="5" s="1"/>
  <c r="AD16" i="5" s="1"/>
  <c r="AD21" i="5"/>
  <c r="AE22" i="5"/>
  <c r="AG22" i="5"/>
  <c r="AH26" i="5"/>
  <c r="AH27" i="5" s="1"/>
  <c r="AH22" i="5"/>
  <c r="AF22" i="5"/>
  <c r="U27" i="6"/>
  <c r="U24" i="6"/>
  <c r="U20" i="6"/>
  <c r="U14" i="6"/>
  <c r="U10" i="6"/>
  <c r="AC6" i="5"/>
  <c r="AC10" i="5" s="1"/>
  <c r="AC8" i="4"/>
  <c r="Y9" i="2"/>
  <c r="Y8" i="2"/>
  <c r="Y5" i="2"/>
  <c r="Y4" i="2"/>
  <c r="AD22" i="5" l="1"/>
  <c r="AH15" i="7"/>
  <c r="AH19" i="7" s="1"/>
  <c r="U28" i="6"/>
  <c r="U29" i="6" s="1"/>
  <c r="U15" i="6"/>
  <c r="AC12" i="5"/>
  <c r="AC14" i="5" s="1"/>
  <c r="AC16" i="5" s="1"/>
  <c r="AC21" i="5"/>
  <c r="T27" i="6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U30" i="6" l="1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C7" i="8"/>
  <c r="AB7" i="8"/>
  <c r="AA7" i="8"/>
  <c r="Z7" i="8"/>
  <c r="Y6" i="8"/>
  <c r="Y5" i="8"/>
  <c r="Z15" i="7"/>
  <c r="AC11" i="8" l="1"/>
  <c r="AB11" i="8"/>
  <c r="Y7" i="8"/>
  <c r="AB6" i="7" l="1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AA9" i="8" s="1"/>
  <c r="AA11" i="8" s="1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Z9" i="8" s="1"/>
  <c r="Y7" i="4"/>
  <c r="Y6" i="4"/>
  <c r="Y5" i="4"/>
  <c r="Y9" i="8" l="1"/>
  <c r="Y11" i="8" s="1"/>
  <c r="Z11" i="8"/>
  <c r="R30" i="6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M30" i="6" l="1"/>
  <c r="P30" i="6"/>
  <c r="T4" i="4"/>
  <c r="V9" i="3"/>
  <c r="V7" i="3"/>
  <c r="W8" i="3" l="1"/>
  <c r="T6" i="3"/>
  <c r="V12" i="3" l="1"/>
  <c r="V8" i="3"/>
  <c r="X7" i="8" l="1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U9" i="8" s="1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M27" i="6"/>
  <c r="M24" i="6"/>
  <c r="M20" i="6"/>
  <c r="L14" i="6"/>
  <c r="L15" i="6" s="1"/>
  <c r="M14" i="6"/>
  <c r="M10" i="6"/>
  <c r="R8" i="4"/>
  <c r="R9" i="8" s="1"/>
  <c r="M28" i="6" l="1"/>
  <c r="M29" i="6" s="1"/>
  <c r="M15" i="6"/>
  <c r="O8" i="3"/>
  <c r="L30" i="6"/>
  <c r="O15" i="7"/>
  <c r="Q15" i="7"/>
  <c r="O12" i="3"/>
  <c r="O24" i="5"/>
  <c r="J12" i="7"/>
  <c r="J7" i="7"/>
  <c r="J5" i="7"/>
  <c r="J4" i="7"/>
  <c r="K14" i="6"/>
  <c r="J14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E27" i="6"/>
  <c r="C27" i="6"/>
  <c r="D27" i="6"/>
  <c r="B27" i="6"/>
  <c r="C24" i="6"/>
  <c r="D24" i="6"/>
  <c r="E24" i="6"/>
  <c r="B24" i="6"/>
  <c r="C20" i="6"/>
  <c r="D20" i="6"/>
  <c r="E20" i="6"/>
  <c r="B20" i="6"/>
  <c r="C14" i="6"/>
  <c r="D14" i="6"/>
  <c r="E14" i="6"/>
  <c r="B14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B30" i="6"/>
  <c r="D22" i="5"/>
  <c r="C26" i="5"/>
  <c r="C27" i="5" s="1"/>
  <c r="B26" i="5"/>
  <c r="B27" i="5" s="1"/>
  <c r="S7" i="8"/>
  <c r="R7" i="8"/>
  <c r="R11" i="8" s="1"/>
  <c r="R13" i="3" s="1"/>
  <c r="Q7" i="8"/>
  <c r="P7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S13" i="3" s="1"/>
  <c r="Q8" i="4"/>
  <c r="Q9" i="8" s="1"/>
  <c r="Q11" i="8" s="1"/>
  <c r="Q13" i="3" s="1"/>
  <c r="P8" i="4"/>
  <c r="P9" i="8" s="1"/>
  <c r="P11" i="8" s="1"/>
  <c r="P13" i="3" s="1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O13" i="3" s="1"/>
  <c r="J8" i="4"/>
  <c r="O8" i="4"/>
  <c r="N11" i="8"/>
  <c r="N7" i="8" l="1"/>
  <c r="J7" i="8"/>
  <c r="J6" i="8"/>
  <c r="J5" i="8"/>
  <c r="M7" i="8" l="1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8" i="4"/>
  <c r="M9" i="8" s="1"/>
  <c r="M11" i="8" s="1"/>
  <c r="E7" i="4"/>
  <c r="E6" i="4"/>
  <c r="E5" i="4"/>
  <c r="E4" i="4"/>
  <c r="L8" i="4"/>
  <c r="L5" i="3" s="1"/>
  <c r="M5" i="3" l="1"/>
  <c r="L9" i="8"/>
  <c r="L11" i="8" s="1"/>
  <c r="E8" i="4"/>
  <c r="E9" i="8" s="1"/>
  <c r="E11" i="8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K9" i="8" l="1"/>
  <c r="K5" i="3"/>
  <c r="J5" i="3" s="1"/>
  <c r="J8" i="3" s="1"/>
  <c r="G9" i="8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K11" i="8" l="1"/>
  <c r="J9" i="8"/>
  <c r="J11" i="8" s="1"/>
  <c r="J13" i="3" s="1"/>
  <c r="H22" i="5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B9" i="8" s="1"/>
  <c r="B11" i="8" s="1"/>
  <c r="C8" i="4"/>
  <c r="C9" i="8" s="1"/>
  <c r="C11" i="8" s="1"/>
  <c r="D8" i="4"/>
  <c r="D9" i="8" s="1"/>
  <c r="D11" i="8" s="1"/>
  <c r="Z24" i="5"/>
  <c r="Y24" i="5" s="1"/>
  <c r="Y16" i="3" s="1"/>
  <c r="Z26" i="5" l="1"/>
  <c r="Z27" i="5" l="1"/>
  <c r="Y26" i="5"/>
  <c r="Y27" i="5" s="1"/>
  <c r="AF26" i="5" l="1"/>
  <c r="AF27" i="5" s="1"/>
  <c r="AG24" i="5"/>
  <c r="AG26" i="5" l="1"/>
  <c r="AG27" i="5" s="1"/>
  <c r="AD24" i="5"/>
  <c r="AE26" i="5"/>
  <c r="AD26" i="5" l="1"/>
  <c r="AD27" i="5" s="1"/>
  <c r="AE27" i="5"/>
  <c r="AD16" i="3"/>
</calcChain>
</file>

<file path=xl/sharedStrings.xml><?xml version="1.0" encoding="utf-8"?>
<sst xmlns="http://schemas.openxmlformats.org/spreadsheetml/2006/main" count="485" uniqueCount="128">
  <si>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</si>
  <si>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</si>
  <si>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</si>
  <si>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</si>
  <si>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</si>
  <si>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</si>
  <si>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</si>
  <si>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</si>
  <si>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</si>
  <si>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</si>
  <si>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</si>
  <si>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</si>
  <si>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</si>
  <si>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</si>
  <si>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</si>
  <si>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</si>
  <si>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</si>
  <si>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</si>
  <si>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</si>
  <si>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</si>
  <si>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</si>
  <si>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</si>
  <si>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</si>
  <si>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</si>
  <si>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</si>
  <si>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</si>
  <si>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</si>
  <si>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</si>
  <si>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</si>
  <si>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</si>
  <si>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</si>
  <si>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</si>
  <si>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</si>
  <si>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</si>
  <si>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</si>
  <si>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</si>
  <si>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</si>
  <si>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</si>
  <si>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</si>
  <si>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</si>
  <si>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</si>
  <si>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</si>
  <si>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</si>
  <si>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</si>
  <si>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</si>
  <si>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</si>
  <si>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</si>
  <si>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</si>
  <si>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</si>
  <si>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</si>
  <si>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</si>
  <si>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</si>
  <si>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</si>
  <si>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</si>
  <si>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</si>
  <si>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</si>
  <si>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</si>
  <si>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</si>
  <si>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</si>
  <si>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</si>
  <si>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</si>
  <si>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</si>
  <si>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</si>
  <si>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</si>
  <si>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</si>
  <si>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</si>
  <si>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</si>
  <si>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</si>
  <si>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</si>
  <si>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</si>
  <si>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</si>
  <si>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</si>
  <si>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</si>
  <si>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</si>
  <si>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</si>
  <si>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</si>
  <si>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</si>
  <si>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</si>
  <si>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</si>
  <si>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</si>
  <si>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</si>
  <si>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</si>
  <si>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</si>
  <si>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</si>
  <si>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</si>
  <si>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</si>
  <si>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</si>
  <si>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</si>
  <si>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</si>
  <si>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</si>
  <si>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</si>
  <si>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</si>
  <si>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</si>
  <si>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</si>
  <si>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</si>
  <si>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</si>
  <si>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</si>
  <si>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</si>
  <si>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</si>
  <si>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</si>
  <si>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</si>
  <si>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</si>
  <si>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</si>
  <si>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</si>
  <si>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</si>
  <si>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</si>
  <si>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</si>
  <si>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</si>
  <si>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</si>
  <si>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</si>
  <si>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</si>
  <si>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</si>
  <si>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</si>
  <si>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</si>
  <si>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</si>
  <si>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</si>
  <si>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</si>
  <si>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</si>
  <si>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</si>
  <si>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</si>
  <si>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</si>
  <si>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</si>
  <si>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</si>
  <si>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</si>
  <si>
    <t>2017</t>
  </si>
  <si>
    <t>Total B2B Revenue</t>
  </si>
  <si>
    <t>Business solutions</t>
  </si>
  <si>
    <t>Other B2B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</si>
</sst>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  <numFmt numFmtId="173" formatCode="0.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7" fontId="6" fillId="2" borderId="0"/>
    <xf numFmtId="0" fontId="9" fillId="0" borderId="0"/>
    <xf numFmtId="0" fontId="5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1" applyFont="1" applyFill="1"/>
    <xf numFmtId="0" fontId="2" fillId="0" borderId="0" xfId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4" fillId="0" borderId="0" xfId="2" applyFill="1" applyAlignment="1" applyProtection="1"/>
    <xf numFmtId="0" fontId="4" fillId="0" borderId="0" xfId="2" quotePrefix="1" applyAlignment="1" applyProtection="1"/>
    <xf numFmtId="0" fontId="4" fillId="0" borderId="0" xfId="2" applyAlignment="1" applyProtection="1"/>
    <xf numFmtId="0" fontId="12" fillId="0" borderId="1" xfId="1" applyFont="1" applyFill="1" applyBorder="1"/>
    <xf numFmtId="0" fontId="12" fillId="0" borderId="4" xfId="1" quotePrefix="1" applyFont="1" applyFill="1" applyBorder="1" applyAlignment="1">
      <alignment horizontal="center"/>
    </xf>
    <xf numFmtId="0" fontId="12" fillId="0" borderId="1" xfId="1" quotePrefix="1" applyFont="1" applyFill="1" applyBorder="1" applyAlignment="1">
      <alignment horizontal="center"/>
    </xf>
    <xf numFmtId="0" fontId="13" fillId="0" borderId="0" xfId="0" applyFont="1" applyFill="1"/>
    <xf numFmtId="0" fontId="14" fillId="0" borderId="2" xfId="1" applyFont="1" applyFill="1" applyBorder="1"/>
    <xf numFmtId="0" fontId="12" fillId="0" borderId="3" xfId="1" applyFont="1" applyFill="1" applyBorder="1" applyAlignment="1">
      <alignment horizontal="right"/>
    </xf>
    <xf numFmtId="0" fontId="12" fillId="0" borderId="2" xfId="1" applyFont="1" applyFill="1" applyBorder="1" applyAlignment="1">
      <alignment horizontal="right"/>
    </xf>
    <xf numFmtId="0" fontId="12" fillId="0" borderId="3" xfId="1" applyFont="1" applyFill="1" applyBorder="1" applyAlignment="1">
      <alignment horizontal="center"/>
    </xf>
    <xf numFmtId="168" fontId="13" fillId="0" borderId="0" xfId="9" applyNumberFormat="1" applyFont="1" applyFill="1"/>
    <xf numFmtId="168" fontId="15" fillId="0" borderId="0" xfId="9" applyNumberFormat="1" applyFont="1" applyFill="1"/>
    <xf numFmtId="168" fontId="13" fillId="0" borderId="0" xfId="0" applyNumberFormat="1" applyFont="1" applyFill="1"/>
    <xf numFmtId="168" fontId="15" fillId="0" borderId="0" xfId="0" applyNumberFormat="1" applyFont="1" applyFill="1"/>
    <xf numFmtId="168" fontId="15" fillId="0" borderId="0" xfId="0" applyNumberFormat="1" applyFont="1" applyFill="1" applyBorder="1"/>
    <xf numFmtId="169" fontId="13" fillId="0" borderId="0" xfId="10" applyNumberFormat="1" applyFont="1" applyFill="1"/>
    <xf numFmtId="169" fontId="15" fillId="0" borderId="0" xfId="10" applyNumberFormat="1" applyFont="1" applyFill="1" applyBorder="1"/>
    <xf numFmtId="168" fontId="13" fillId="0" borderId="0" xfId="9" applyNumberFormat="1" applyFont="1" applyFill="1" applyBorder="1"/>
    <xf numFmtId="9" fontId="13" fillId="0" borderId="0" xfId="10" applyFont="1" applyFill="1"/>
    <xf numFmtId="0" fontId="16" fillId="0" borderId="0" xfId="0" applyFont="1" applyAlignment="1">
      <alignment vertical="center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/>
    <xf numFmtId="0" fontId="12" fillId="0" borderId="5" xfId="1" applyFont="1" applyFill="1" applyBorder="1"/>
    <xf numFmtId="0" fontId="12" fillId="0" borderId="5" xfId="1" quotePrefix="1" applyFont="1" applyFill="1" applyBorder="1" applyAlignment="1">
      <alignment horizontal="center"/>
    </xf>
    <xf numFmtId="0" fontId="18" fillId="0" borderId="5" xfId="1" quotePrefix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168" fontId="19" fillId="0" borderId="0" xfId="9" applyNumberFormat="1" applyFont="1" applyFill="1"/>
    <xf numFmtId="0" fontId="2" fillId="0" borderId="0" xfId="0" applyFont="1" applyFill="1"/>
    <xf numFmtId="169" fontId="19" fillId="0" borderId="0" xfId="10" applyNumberFormat="1" applyFont="1" applyFill="1"/>
    <xf numFmtId="169" fontId="15" fillId="0" borderId="0" xfId="10" applyNumberFormat="1" applyFont="1" applyFill="1"/>
    <xf numFmtId="168" fontId="15" fillId="0" borderId="0" xfId="9" applyNumberFormat="1" applyFont="1" applyFill="1" applyBorder="1"/>
    <xf numFmtId="170" fontId="13" fillId="0" borderId="0" xfId="9" applyNumberFormat="1" applyFont="1" applyFill="1"/>
    <xf numFmtId="170" fontId="19" fillId="0" borderId="0" xfId="9" applyNumberFormat="1" applyFont="1" applyFill="1"/>
    <xf numFmtId="170" fontId="15" fillId="0" borderId="0" xfId="9" applyNumberFormat="1" applyFont="1" applyFill="1" applyBorder="1"/>
    <xf numFmtId="170" fontId="15" fillId="0" borderId="0" xfId="9" applyNumberFormat="1" applyFont="1" applyFill="1"/>
    <xf numFmtId="0" fontId="19" fillId="0" borderId="0" xfId="0" applyFont="1" applyFill="1"/>
    <xf numFmtId="0" fontId="15" fillId="0" borderId="0" xfId="0" applyFont="1" applyFill="1"/>
    <xf numFmtId="171" fontId="13" fillId="0" borderId="0" xfId="9" applyNumberFormat="1" applyFont="1" applyFill="1"/>
    <xf numFmtId="168" fontId="18" fillId="0" borderId="0" xfId="9" applyNumberFormat="1" applyFont="1" applyFill="1"/>
    <xf numFmtId="164" fontId="13" fillId="0" borderId="0" xfId="9" applyNumberFormat="1" applyFont="1" applyFill="1"/>
    <xf numFmtId="10" fontId="13" fillId="0" borderId="0" xfId="10" applyNumberFormat="1" applyFont="1" applyFill="1"/>
    <xf numFmtId="164" fontId="13" fillId="0" borderId="0" xfId="9" applyNumberFormat="1" applyFont="1" applyFill="1" applyBorder="1"/>
    <xf numFmtId="0" fontId="18" fillId="0" borderId="4" xfId="1" quotePrefix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168" fontId="18" fillId="0" borderId="0" xfId="0" applyNumberFormat="1" applyFont="1" applyFill="1"/>
    <xf numFmtId="168" fontId="19" fillId="0" borderId="0" xfId="0" applyNumberFormat="1" applyFont="1" applyFill="1"/>
    <xf numFmtId="1" fontId="15" fillId="0" borderId="0" xfId="0" applyNumberFormat="1" applyFont="1" applyFill="1"/>
    <xf numFmtId="16" fontId="18" fillId="0" borderId="1" xfId="1" quotePrefix="1" applyNumberFormat="1" applyFont="1" applyFill="1" applyBorder="1" applyAlignment="1">
      <alignment horizontal="center"/>
    </xf>
    <xf numFmtId="14" fontId="18" fillId="0" borderId="2" xfId="1" quotePrefix="1" applyNumberFormat="1" applyFont="1" applyFill="1" applyBorder="1" applyAlignment="1">
      <alignment horizontal="center"/>
    </xf>
    <xf numFmtId="0" fontId="20" fillId="0" borderId="0" xfId="0" applyFont="1" applyFill="1"/>
    <xf numFmtId="168" fontId="20" fillId="0" borderId="0" xfId="9" applyNumberFormat="1" applyFont="1" applyFill="1"/>
    <xf numFmtId="168" fontId="21" fillId="0" borderId="0" xfId="9" applyNumberFormat="1" applyFont="1" applyFill="1"/>
    <xf numFmtId="0" fontId="19" fillId="0" borderId="6" xfId="0" applyFont="1" applyFill="1" applyBorder="1"/>
    <xf numFmtId="168" fontId="19" fillId="0" borderId="7" xfId="9" applyNumberFormat="1" applyFont="1" applyFill="1" applyBorder="1"/>
    <xf numFmtId="168" fontId="18" fillId="0" borderId="7" xfId="9" applyNumberFormat="1" applyFont="1" applyFill="1" applyBorder="1"/>
    <xf numFmtId="0" fontId="22" fillId="0" borderId="0" xfId="0" applyFont="1" applyFill="1"/>
    <xf numFmtId="168" fontId="22" fillId="0" borderId="0" xfId="9" applyNumberFormat="1" applyFont="1" applyFill="1"/>
    <xf numFmtId="168" fontId="23" fillId="0" borderId="0" xfId="9" applyNumberFormat="1" applyFont="1" applyFill="1"/>
    <xf numFmtId="10" fontId="15" fillId="0" borderId="0" xfId="10" applyNumberFormat="1" applyFont="1" applyFill="1"/>
    <xf numFmtId="164" fontId="15" fillId="0" borderId="0" xfId="9" applyFont="1" applyFill="1"/>
    <xf numFmtId="172" fontId="15" fillId="0" borderId="0" xfId="0" applyNumberFormat="1" applyFont="1" applyFill="1"/>
    <xf numFmtId="164" fontId="15" fillId="0" borderId="0" xfId="0" applyNumberFormat="1" applyFont="1" applyFill="1"/>
    <xf numFmtId="0" fontId="22" fillId="0" borderId="0" xfId="0" applyFont="1" applyFill="1" applyAlignment="1">
      <alignment horizontal="left"/>
    </xf>
    <xf numFmtId="169" fontId="15" fillId="0" borderId="0" xfId="10" applyNumberFormat="1" applyFont="1" applyFill="1" applyBorder="1" applyAlignment="1">
      <alignment horizontal="right"/>
    </xf>
    <xf numFmtId="168" fontId="2" fillId="0" borderId="0" xfId="9" applyNumberFormat="1" applyFont="1" applyFill="1"/>
    <xf numFmtId="14" fontId="18" fillId="0" borderId="1" xfId="1" quotePrefix="1" applyNumberFormat="1" applyFont="1" applyFill="1" applyBorder="1" applyAlignment="1">
      <alignment horizontal="center"/>
    </xf>
    <xf numFmtId="164" fontId="13" fillId="0" borderId="0" xfId="9" applyFont="1" applyFill="1"/>
    <xf numFmtId="169" fontId="19" fillId="0" borderId="0" xfId="10" quotePrefix="1" applyNumberFormat="1" applyFont="1" applyFill="1" applyAlignment="1">
      <alignment horizontal="center"/>
    </xf>
    <xf numFmtId="169" fontId="19" fillId="0" borderId="0" xfId="10" applyNumberFormat="1" applyFont="1" applyFill="1" applyAlignment="1">
      <alignment horizontal="center"/>
    </xf>
    <xf numFmtId="173" fontId="13" fillId="0" borderId="0" xfId="10" applyNumberFormat="1" applyFont="1" applyFill="1"/>
    <xf numFmtId="164" fontId="13" fillId="0" borderId="0" xfId="10" applyNumberFormat="1" applyFont="1" applyFill="1"/>
    <xf numFmtId="43" fontId="13" fillId="0" borderId="0" xfId="0" applyNumberFormat="1" applyFont="1" applyFill="1"/>
    <xf numFmtId="0" fontId="13" fillId="0" borderId="0" xfId="0" applyFont="1" applyFill="1" applyBorder="1"/>
    <xf numFmtId="164" fontId="1" fillId="0" borderId="0" xfId="9" applyFont="1" applyBorder="1" applyAlignment="1">
      <alignment horizontal="center"/>
    </xf>
    <xf numFmtId="164" fontId="13" fillId="0" borderId="0" xfId="0" applyNumberFormat="1" applyFont="1" applyFill="1" applyBorder="1"/>
    <xf numFmtId="169" fontId="1" fillId="0" borderId="0" xfId="10" applyNumberFormat="1" applyFont="1" applyBorder="1" applyAlignment="1">
      <alignment horizontal="center"/>
    </xf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zoomScaleNormal="100" workbookViewId="0">
      <selection activeCell="F23" sqref="F23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A19" sqref="AA19"/>
    </sheetView>
  </sheetViews>
  <sheetFormatPr defaultColWidth="8.85546875" defaultRowHeight="12.75" outlineLevelCol="1"/>
  <cols>
    <col min="1" max="1" width="27" style="13" customWidth="1"/>
    <col min="2" max="4" width="10.28515625" style="13" hidden="1" customWidth="1" outlineLevel="1"/>
    <col min="5" max="5" width="10.5703125" style="13" hidden="1" customWidth="1" outlineLevel="1"/>
    <col min="6" max="6" width="9.140625" style="13" hidden="1" customWidth="1" outlineLevel="1"/>
    <col min="7" max="9" width="10.140625" style="13" hidden="1" customWidth="1" outlineLevel="1"/>
    <col min="10" max="10" width="11" style="13" hidden="1" customWidth="1" outlineLevel="1"/>
    <col min="11" max="11" width="0" style="13" hidden="1" customWidth="1" outlineLevel="1"/>
    <col min="12" max="12" width="10.140625" style="13" hidden="1" customWidth="1" outlineLevel="1"/>
    <col min="13" max="13" width="10" style="13" hidden="1" customWidth="1" outlineLevel="1"/>
    <col min="14" max="14" width="11.140625" style="13" hidden="1" customWidth="1" outlineLevel="1"/>
    <col min="15" max="15" width="10.140625" style="13" hidden="1" customWidth="1" outlineLevel="1"/>
    <col min="16" max="17" width="11.140625" style="13" hidden="1" customWidth="1" outlineLevel="1"/>
    <col min="18" max="18" width="10.42578125" style="13" hidden="1" customWidth="1" outlineLevel="1"/>
    <col min="19" max="19" width="10.5703125" style="13" hidden="1" customWidth="1" outlineLevel="1"/>
    <col min="20" max="20" width="9.85546875" style="13" hidden="1" customWidth="1" outlineLevel="1" collapsed="1"/>
    <col min="21" max="22" width="9.140625" style="13" hidden="1" customWidth="1" outlineLevel="1"/>
    <col min="23" max="23" width="10.28515625" style="13" hidden="1" customWidth="1" outlineLevel="1"/>
    <col min="24" max="24" width="0" style="13" hidden="1" customWidth="1" outlineLevel="1"/>
    <col min="25" max="25" width="8.85546875" style="13" collapsed="1"/>
    <col min="26" max="16384" width="8.85546875" style="13"/>
  </cols>
  <sheetData>
    <row r="2" spans="1:34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  <c r="AC2" s="11" t="s">
        <v>122</v>
      </c>
      <c r="AD2" s="11">
        <v>2017</v>
      </c>
      <c r="AE2" s="11">
        <v>2017</v>
      </c>
      <c r="AF2" s="11">
        <v>2017</v>
      </c>
      <c r="AG2" s="11">
        <v>2017</v>
      </c>
      <c r="AH2" s="11">
        <v>2017</v>
      </c>
    </row>
    <row r="3" spans="1:34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  <c r="AD3" s="17" t="s">
        <v>106</v>
      </c>
      <c r="AE3" s="17" t="s">
        <v>90</v>
      </c>
      <c r="AF3" s="17" t="s">
        <v>91</v>
      </c>
      <c r="AG3" s="17" t="s">
        <v>92</v>
      </c>
      <c r="AH3" s="17" t="s">
        <v>93</v>
      </c>
    </row>
    <row r="4" spans="1:34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>
        <f>AG4</f>
        <v>10001</v>
      </c>
      <c r="AE4" s="19">
        <v>9979</v>
      </c>
      <c r="AF4" s="19">
        <v>9992</v>
      </c>
      <c r="AG4" s="19">
        <v>10001</v>
      </c>
      <c r="AH4" s="19">
        <v>10009</v>
      </c>
    </row>
    <row r="5" spans="1:34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>
        <f>AG5</f>
        <v>9078</v>
      </c>
      <c r="AE5" s="21">
        <v>9029</v>
      </c>
      <c r="AF5" s="21">
        <v>9054</v>
      </c>
      <c r="AG5" s="21">
        <v>9078</v>
      </c>
      <c r="AH5" s="21">
        <v>9100</v>
      </c>
    </row>
    <row r="6" spans="1:34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  <c r="AD6" s="20">
        <f>AVERAGE(AE6:AH6)</f>
        <v>225.5</v>
      </c>
      <c r="AE6" s="21">
        <v>220</v>
      </c>
      <c r="AF6" s="21">
        <v>231</v>
      </c>
      <c r="AG6" s="21">
        <v>229</v>
      </c>
      <c r="AH6" s="21">
        <v>222</v>
      </c>
    </row>
    <row r="7" spans="1:34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  <c r="AD7" s="20">
        <f>AVERAGE(AE7:AH7)</f>
        <v>1148.9000000000001</v>
      </c>
      <c r="AE7" s="22">
        <v>1114</v>
      </c>
      <c r="AF7" s="22">
        <v>1131</v>
      </c>
      <c r="AG7" s="22">
        <v>1181.5999999999999</v>
      </c>
      <c r="AH7" s="22">
        <v>1169</v>
      </c>
    </row>
    <row r="8" spans="1:34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  <c r="AD8" s="23">
        <f>AVERAGE(AE8:AH8)</f>
        <v>0.56099999999999994</v>
      </c>
      <c r="AE8" s="72">
        <v>0.434</v>
      </c>
      <c r="AF8" s="72">
        <v>0.44900000000000001</v>
      </c>
      <c r="AG8" s="72">
        <v>0.626</v>
      </c>
      <c r="AH8" s="72">
        <v>0.73499999999999999</v>
      </c>
    </row>
    <row r="9" spans="1:34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  <c r="AD9" s="20">
        <f>AG9</f>
        <v>1841</v>
      </c>
      <c r="AE9" s="22">
        <v>1831</v>
      </c>
      <c r="AF9" s="22">
        <v>1842</v>
      </c>
      <c r="AG9" s="22">
        <v>1841</v>
      </c>
      <c r="AH9" s="22">
        <v>1853</v>
      </c>
    </row>
    <row r="10" spans="1:34">
      <c r="E10" s="26"/>
      <c r="R10" s="21"/>
      <c r="S10" s="21"/>
    </row>
    <row r="11" spans="1:34">
      <c r="B11" s="20"/>
      <c r="C11" s="20"/>
      <c r="D11" s="20"/>
      <c r="E11" s="20"/>
      <c r="L11" s="22"/>
      <c r="Q11" s="22"/>
      <c r="R11" s="21"/>
      <c r="S11" s="22"/>
      <c r="AF11" s="20"/>
    </row>
    <row r="12" spans="1:34">
      <c r="R12" s="22"/>
      <c r="S12" s="24"/>
      <c r="AF12" s="20"/>
    </row>
    <row r="13" spans="1:34">
      <c r="A13" s="27" t="s">
        <v>111</v>
      </c>
      <c r="R13" s="24"/>
      <c r="S13" s="22"/>
    </row>
    <row r="14" spans="1:34">
      <c r="R14" s="22"/>
      <c r="S14" s="22"/>
    </row>
    <row r="17" spans="13:13">
      <c r="M17" s="18"/>
    </row>
    <row r="18" spans="13:13">
      <c r="M18" s="1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"/>
  <sheetViews>
    <sheetView zoomScaleNormal="10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H13" sqref="AH13"/>
    </sheetView>
  </sheetViews>
  <sheetFormatPr defaultColWidth="8.85546875" defaultRowHeight="12.75" outlineLevelCol="1"/>
  <cols>
    <col min="1" max="1" width="44.7109375" style="13" bestFit="1" customWidth="1"/>
    <col min="2" max="4" width="10.7109375" style="13" hidden="1" customWidth="1" outlineLevel="1"/>
    <col min="5" max="5" width="12" style="13" hidden="1" customWidth="1" outlineLevel="1"/>
    <col min="6" max="14" width="10.140625" style="13" hidden="1" customWidth="1" outlineLevel="1"/>
    <col min="15" max="15" width="9.85546875" style="13" customWidth="1" collapsed="1"/>
    <col min="16" max="17" width="10.140625" style="13" hidden="1" customWidth="1" outlineLevel="1"/>
    <col min="18" max="19" width="8.85546875" style="13" hidden="1" customWidth="1" outlineLevel="1"/>
    <col min="20" max="20" width="9.85546875" style="13" customWidth="1" collapsed="1"/>
    <col min="21" max="24" width="8.85546875" style="13" hidden="1" customWidth="1" outlineLevel="1"/>
    <col min="25" max="25" width="9.85546875" style="13" customWidth="1" collapsed="1"/>
    <col min="26" max="27" width="8.85546875" style="13"/>
    <col min="28" max="28" width="15" style="13" bestFit="1" customWidth="1"/>
    <col min="29" max="29" width="8.85546875" style="13"/>
    <col min="30" max="30" width="9.85546875" style="13" customWidth="1"/>
    <col min="31" max="33" width="8.85546875" style="13"/>
    <col min="34" max="34" width="9.28515625" style="13" bestFit="1" customWidth="1"/>
    <col min="35" max="16384" width="8.85546875" style="13"/>
  </cols>
  <sheetData>
    <row r="2" spans="1:34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  <c r="AD3" s="31">
        <v>2017</v>
      </c>
      <c r="AE3" s="32">
        <v>2017</v>
      </c>
      <c r="AF3" s="32">
        <v>2017</v>
      </c>
      <c r="AG3" s="32">
        <v>2017</v>
      </c>
      <c r="AH3" s="32">
        <v>2017</v>
      </c>
    </row>
    <row r="4" spans="1:34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  <c r="AD4" s="34" t="s">
        <v>106</v>
      </c>
      <c r="AE4" s="33" t="s">
        <v>90</v>
      </c>
      <c r="AF4" s="33" t="s">
        <v>91</v>
      </c>
      <c r="AG4" s="33" t="s">
        <v>92</v>
      </c>
      <c r="AH4" s="33" t="s">
        <v>93</v>
      </c>
    </row>
    <row r="5" spans="1:34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  <c r="AD5" s="35">
        <f>SUM(AE5:AH5)</f>
        <v>147229.47005253</v>
      </c>
      <c r="AE5" s="19">
        <v>35517</v>
      </c>
      <c r="AF5" s="19">
        <v>36027</v>
      </c>
      <c r="AG5" s="19">
        <v>37531.47005253</v>
      </c>
      <c r="AH5" s="19">
        <v>38154</v>
      </c>
    </row>
    <row r="6" spans="1:34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  <c r="AD6" s="35">
        <f>SUM(AE6:AH6)</f>
        <v>136591</v>
      </c>
      <c r="AE6" s="19">
        <v>33022</v>
      </c>
      <c r="AF6" s="19">
        <v>33631</v>
      </c>
      <c r="AG6" s="19">
        <v>35024</v>
      </c>
      <c r="AH6" s="19">
        <v>34914</v>
      </c>
    </row>
    <row r="7" spans="1:34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  <c r="AD7" s="35">
        <f>SUM(AE7:AH7)</f>
        <v>57320.874590396998</v>
      </c>
      <c r="AE7" s="19">
        <v>13126</v>
      </c>
      <c r="AF7" s="19">
        <v>13484</v>
      </c>
      <c r="AG7" s="19">
        <v>14600.874590396994</v>
      </c>
      <c r="AH7" s="19">
        <v>16110</v>
      </c>
    </row>
    <row r="8" spans="1:34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  <c r="AD8" s="37">
        <f>AD7/AD5</f>
        <v>0.3893301699037936</v>
      </c>
      <c r="AE8" s="38">
        <f>AE7/AE5</f>
        <v>0.3695695019286539</v>
      </c>
      <c r="AF8" s="38">
        <f>AF7/AF5</f>
        <v>0.37427484941849171</v>
      </c>
      <c r="AG8" s="38">
        <f t="shared" ref="AG8:AH8" si="0">AG7/AG5</f>
        <v>0.38903018107101156</v>
      </c>
      <c r="AH8" s="38">
        <f t="shared" si="0"/>
        <v>0.42223620066048123</v>
      </c>
    </row>
    <row r="9" spans="1:34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  <c r="AD9" s="35">
        <f>SUM(AE9:AH9)</f>
        <v>31502.378338946997</v>
      </c>
      <c r="AE9" s="19">
        <v>7496</v>
      </c>
      <c r="AF9" s="19">
        <v>5074</v>
      </c>
      <c r="AG9" s="19">
        <v>8917.3783389469954</v>
      </c>
      <c r="AH9" s="19">
        <v>10015</v>
      </c>
    </row>
    <row r="10" spans="1:34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  <c r="AD10" s="35">
        <f>SUM(AE10:AH10)</f>
        <v>34175.289338946997</v>
      </c>
      <c r="AE10" s="19">
        <v>7496</v>
      </c>
      <c r="AF10" s="19">
        <v>7747</v>
      </c>
      <c r="AG10" s="19">
        <v>8917.2893389469955</v>
      </c>
      <c r="AH10" s="19">
        <v>10015</v>
      </c>
    </row>
    <row r="11" spans="1:34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  <c r="AD11" s="35">
        <f>SUM(AE11:AH11)</f>
        <v>13434.268338946995</v>
      </c>
      <c r="AE11" s="19">
        <v>3799</v>
      </c>
      <c r="AF11" s="19">
        <v>600</v>
      </c>
      <c r="AG11" s="19">
        <v>3862.2683389469953</v>
      </c>
      <c r="AH11" s="19">
        <v>5173</v>
      </c>
    </row>
    <row r="12" spans="1:34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  <c r="AD12" s="41">
        <f>AD11*1000/200000</f>
        <v>67.171341694734977</v>
      </c>
      <c r="AE12" s="43">
        <v>19</v>
      </c>
      <c r="AF12" s="43">
        <v>3</v>
      </c>
      <c r="AG12" s="43">
        <v>19.311341694734978</v>
      </c>
      <c r="AH12" s="43">
        <v>25.9</v>
      </c>
    </row>
    <row r="13" spans="1:34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  <c r="AD13" s="37">
        <f>Investments!AD11</f>
        <v>0.14703630171192561</v>
      </c>
      <c r="AE13" s="38">
        <v>0.16700000000000001</v>
      </c>
      <c r="AF13" s="38">
        <v>0.11</v>
      </c>
      <c r="AG13" s="38">
        <v>9.8770445037500224E-2</v>
      </c>
      <c r="AH13" s="38">
        <v>0.21099999999999999</v>
      </c>
    </row>
    <row r="14" spans="1:34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  <c r="AD14" s="35">
        <f>SUM(AE14:AH14)</f>
        <v>10899</v>
      </c>
      <c r="AE14" s="19">
        <v>1748</v>
      </c>
      <c r="AF14" s="19">
        <v>2456</v>
      </c>
      <c r="AG14" s="19">
        <v>3985</v>
      </c>
      <c r="AH14" s="19">
        <v>2710</v>
      </c>
    </row>
    <row r="15" spans="1:34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  <c r="AD15" s="44"/>
      <c r="AH15" s="19"/>
    </row>
    <row r="16" spans="1:34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v>2089</v>
      </c>
      <c r="AD16" s="47">
        <f>'Comprehensive Income'!AD24</f>
        <v>2672.8</v>
      </c>
      <c r="AE16" s="19">
        <v>0</v>
      </c>
      <c r="AF16" s="19">
        <v>2672.8</v>
      </c>
      <c r="AG16" s="19">
        <v>0</v>
      </c>
      <c r="AH16" s="19">
        <v>0</v>
      </c>
    </row>
    <row r="17" spans="2:34">
      <c r="B17" s="23"/>
      <c r="C17" s="23"/>
      <c r="D17" s="23"/>
      <c r="M17" s="18"/>
      <c r="R17" s="38"/>
      <c r="S17" s="19"/>
    </row>
    <row r="18" spans="2:34">
      <c r="E18" s="48"/>
      <c r="F18" s="48"/>
      <c r="G18" s="48"/>
      <c r="H18" s="18"/>
      <c r="M18" s="49"/>
      <c r="U18" s="23" t="e">
        <f t="shared" ref="U18" si="1">U6/P6-1</f>
        <v>#DIV/0!</v>
      </c>
      <c r="V18" s="23">
        <f t="shared" ref="V18" si="2">V6/Q6-1</f>
        <v>-0.145509977827051</v>
      </c>
      <c r="W18" s="23">
        <f t="shared" ref="W18" si="3">W6/R6-1</f>
        <v>-0.16078049193873012</v>
      </c>
      <c r="X18" s="23">
        <f>X6/S6-1</f>
        <v>-0.14338426711941143</v>
      </c>
      <c r="Z18" s="23"/>
      <c r="AA18" s="23"/>
      <c r="AB18" s="23"/>
      <c r="AC18" s="23"/>
      <c r="AD18" s="23"/>
      <c r="AE18" s="23"/>
      <c r="AF18" s="23"/>
      <c r="AG18" s="23"/>
      <c r="AH18" s="23"/>
    </row>
    <row r="19" spans="2:34">
      <c r="E19" s="23"/>
      <c r="F19" s="23"/>
      <c r="G19" s="23"/>
      <c r="H19" s="23"/>
      <c r="I19" s="23"/>
      <c r="J19" s="23"/>
      <c r="K19" s="23"/>
      <c r="M19" s="18"/>
    </row>
    <row r="20" spans="2:34">
      <c r="M20" s="18"/>
    </row>
    <row r="21" spans="2:34">
      <c r="M21" s="25"/>
    </row>
    <row r="22" spans="2:34">
      <c r="M22" s="50"/>
    </row>
    <row r="23" spans="2:34">
      <c r="M23" s="23"/>
      <c r="AB23" s="18"/>
    </row>
    <row r="24" spans="2:34">
      <c r="M24" s="25"/>
      <c r="AB24" s="18"/>
    </row>
    <row r="25" spans="2:34">
      <c r="AB25" s="7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18" sqref="AC18"/>
    </sheetView>
  </sheetViews>
  <sheetFormatPr defaultColWidth="8.85546875" defaultRowHeight="12.75" outlineLevelCol="1"/>
  <cols>
    <col min="1" max="1" width="32" style="13" bestFit="1" customWidth="1"/>
    <col min="2" max="3" width="10.7109375" style="13" hidden="1" customWidth="1" outlineLevel="1"/>
    <col min="4" max="5" width="11.5703125" style="13" hidden="1" customWidth="1" outlineLevel="1"/>
    <col min="6" max="6" width="9.7109375" style="13" hidden="1" customWidth="1" outlineLevel="1"/>
    <col min="7" max="8" width="10.140625" style="13" hidden="1" customWidth="1" outlineLevel="1"/>
    <col min="9" max="10" width="10.42578125" style="13" hidden="1" customWidth="1" outlineLevel="1"/>
    <col min="11" max="13" width="10.140625" style="13" hidden="1" customWidth="1" outlineLevel="1"/>
    <col min="14" max="14" width="10.28515625" style="13" hidden="1" customWidth="1" outlineLevel="1"/>
    <col min="15" max="15" width="11.7109375" style="13" customWidth="1" collapsed="1"/>
    <col min="16" max="16" width="9.85546875" style="13" hidden="1" customWidth="1" outlineLevel="1"/>
    <col min="17" max="17" width="9.42578125" style="13" hidden="1" customWidth="1" outlineLevel="1"/>
    <col min="18" max="19" width="8.85546875" style="13" hidden="1" customWidth="1" outlineLevel="1"/>
    <col min="20" max="20" width="8.85546875" style="13" customWidth="1" collapsed="1"/>
    <col min="21" max="24" width="10.28515625" style="13" hidden="1" customWidth="1" outlineLevel="1"/>
    <col min="25" max="25" width="12.28515625" style="13" customWidth="1" collapsed="1"/>
    <col min="26" max="26" width="11.42578125" style="13" bestFit="1" customWidth="1"/>
    <col min="27" max="29" width="10.28515625" style="13" bestFit="1" customWidth="1"/>
    <col min="30" max="30" width="17.140625" style="13" customWidth="1"/>
    <col min="31" max="31" width="11.5703125" style="13" bestFit="1" customWidth="1"/>
    <col min="32" max="32" width="10.5703125" style="13" customWidth="1"/>
    <col min="33" max="33" width="10.28515625" style="13" bestFit="1" customWidth="1"/>
    <col min="34" max="34" width="9.28515625" style="13" bestFit="1" customWidth="1"/>
    <col min="35" max="16384" width="8.85546875" style="13"/>
  </cols>
  <sheetData>
    <row r="2" spans="1:35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5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5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86634.377448500003</v>
      </c>
      <c r="Z4" s="19">
        <v>21702.609896000002</v>
      </c>
      <c r="AA4" s="19">
        <v>21680.767552500001</v>
      </c>
      <c r="AB4" s="19">
        <v>21756</v>
      </c>
      <c r="AC4" s="19">
        <v>21495</v>
      </c>
      <c r="AD4" s="18">
        <f>SUM(AE4:AH4)</f>
        <v>80400.547871749994</v>
      </c>
      <c r="AE4" s="19">
        <v>19630</v>
      </c>
      <c r="AF4" s="19">
        <v>20151</v>
      </c>
      <c r="AG4" s="19">
        <v>20601.147871749999</v>
      </c>
      <c r="AH4" s="19">
        <v>20018.400000000001</v>
      </c>
    </row>
    <row r="5" spans="1:35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41338.857761129999</v>
      </c>
      <c r="Z5" s="19">
        <v>9487.3924540000007</v>
      </c>
      <c r="AA5" s="19">
        <v>10244.465307130002</v>
      </c>
      <c r="AB5" s="19">
        <v>10749</v>
      </c>
      <c r="AC5" s="19">
        <v>10858</v>
      </c>
      <c r="AD5" s="18">
        <f t="shared" ref="AD5:AD7" si="5">SUM(AE5:AH5)</f>
        <v>46358.400000000001</v>
      </c>
      <c r="AE5" s="19">
        <v>10999</v>
      </c>
      <c r="AF5" s="19">
        <v>11160</v>
      </c>
      <c r="AG5" s="19">
        <v>11985</v>
      </c>
      <c r="AH5" s="19">
        <v>12214.4</v>
      </c>
    </row>
    <row r="6" spans="1:35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9349.8097225000001</v>
      </c>
      <c r="Z6" s="19">
        <v>2324.367956</v>
      </c>
      <c r="AA6" s="19">
        <v>2222.9417665000001</v>
      </c>
      <c r="AB6" s="19">
        <v>2397</v>
      </c>
      <c r="AC6" s="19">
        <v>2405.5</v>
      </c>
      <c r="AD6" s="18">
        <f t="shared" si="5"/>
        <v>9837</v>
      </c>
      <c r="AE6" s="19">
        <v>2391</v>
      </c>
      <c r="AF6" s="19">
        <v>2324</v>
      </c>
      <c r="AG6" s="19">
        <v>2440</v>
      </c>
      <c r="AH6" s="19">
        <v>2682</v>
      </c>
    </row>
    <row r="7" spans="1:35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9713.4827354999998</v>
      </c>
      <c r="Z7" s="19">
        <v>1955.3546710000001</v>
      </c>
      <c r="AA7" s="19">
        <v>2264.6280644999997</v>
      </c>
      <c r="AB7" s="19">
        <v>2029</v>
      </c>
      <c r="AC7" s="39">
        <v>3464.5</v>
      </c>
      <c r="AD7" s="18">
        <f t="shared" si="5"/>
        <v>10633</v>
      </c>
      <c r="AE7" s="39">
        <v>2497</v>
      </c>
      <c r="AF7" s="39">
        <v>2392</v>
      </c>
      <c r="AG7" s="39">
        <v>2505</v>
      </c>
      <c r="AH7" s="39">
        <v>3239</v>
      </c>
    </row>
    <row r="8" spans="1:35" s="44" customFormat="1">
      <c r="A8" s="44" t="s">
        <v>33</v>
      </c>
      <c r="B8" s="35">
        <f t="shared" ref="B8:S8" si="6">SUM(B4:B7)</f>
        <v>130352</v>
      </c>
      <c r="C8" s="35">
        <f t="shared" si="6"/>
        <v>152488</v>
      </c>
      <c r="D8" s="35">
        <f t="shared" si="6"/>
        <v>178786.23500000002</v>
      </c>
      <c r="E8" s="35">
        <f t="shared" si="6"/>
        <v>182003.98734515999</v>
      </c>
      <c r="F8" s="47">
        <f t="shared" si="6"/>
        <v>41397.799452919993</v>
      </c>
      <c r="G8" s="47">
        <f t="shared" si="6"/>
        <v>44383.187892240006</v>
      </c>
      <c r="H8" s="47">
        <f t="shared" si="6"/>
        <v>47323</v>
      </c>
      <c r="I8" s="47">
        <f t="shared" si="6"/>
        <v>48900</v>
      </c>
      <c r="J8" s="35">
        <f t="shared" si="6"/>
        <v>187599.4</v>
      </c>
      <c r="K8" s="47">
        <f t="shared" si="6"/>
        <v>43053.200000000004</v>
      </c>
      <c r="L8" s="47">
        <f t="shared" si="6"/>
        <v>46271.199999999997</v>
      </c>
      <c r="M8" s="53">
        <f t="shared" si="6"/>
        <v>48749</v>
      </c>
      <c r="N8" s="53">
        <f t="shared" si="6"/>
        <v>49526</v>
      </c>
      <c r="O8" s="35">
        <f t="shared" si="6"/>
        <v>187580.54975612002</v>
      </c>
      <c r="P8" s="47">
        <f t="shared" si="6"/>
        <v>44107</v>
      </c>
      <c r="Q8" s="47">
        <f t="shared" si="6"/>
        <v>48034.649756120001</v>
      </c>
      <c r="R8" s="53">
        <f>SUM(R4:R7)</f>
        <v>49165.4</v>
      </c>
      <c r="S8" s="53">
        <f t="shared" si="6"/>
        <v>46273.5</v>
      </c>
      <c r="T8" s="35">
        <f t="shared" ref="T8:V8" si="7">SUM(T4:T7)</f>
        <v>168424</v>
      </c>
      <c r="U8" s="47">
        <f t="shared" si="7"/>
        <v>43085</v>
      </c>
      <c r="V8" s="47">
        <f t="shared" si="7"/>
        <v>42980</v>
      </c>
      <c r="W8" s="53">
        <v>42756</v>
      </c>
      <c r="X8" s="53">
        <f t="shared" ref="X8:Z8" si="8">SUM(X4:X7)</f>
        <v>39604</v>
      </c>
      <c r="Y8" s="35">
        <f t="shared" si="8"/>
        <v>147036.52766763</v>
      </c>
      <c r="Z8" s="47">
        <f t="shared" si="8"/>
        <v>35469.724977000005</v>
      </c>
      <c r="AA8" s="47">
        <f t="shared" ref="AA8:AH8" si="9">SUM(AA4:AA7)</f>
        <v>36412.80269063</v>
      </c>
      <c r="AB8" s="47">
        <f t="shared" si="9"/>
        <v>36931</v>
      </c>
      <c r="AC8" s="53">
        <f t="shared" si="9"/>
        <v>38223</v>
      </c>
      <c r="AD8" s="35">
        <f t="shared" si="9"/>
        <v>147228.94787174999</v>
      </c>
      <c r="AE8" s="53">
        <f t="shared" si="9"/>
        <v>35517</v>
      </c>
      <c r="AF8" s="53">
        <f t="shared" si="9"/>
        <v>36027</v>
      </c>
      <c r="AG8" s="53">
        <f t="shared" si="9"/>
        <v>37531.147871749999</v>
      </c>
      <c r="AH8" s="53">
        <f t="shared" si="9"/>
        <v>38153.800000000003</v>
      </c>
    </row>
    <row r="9" spans="1:35">
      <c r="E9" s="23"/>
      <c r="J9" s="23"/>
      <c r="O9" s="23"/>
      <c r="T9" s="23"/>
      <c r="Y9" s="23"/>
    </row>
    <row r="10" spans="1:35">
      <c r="A10" s="44" t="s">
        <v>125</v>
      </c>
      <c r="B10" s="23"/>
      <c r="C10" s="23"/>
      <c r="D10" s="23"/>
      <c r="E10" s="23"/>
      <c r="U10" s="18"/>
      <c r="V10" s="18"/>
      <c r="W10" s="18"/>
      <c r="X10" s="18"/>
      <c r="Y10" s="35">
        <f>SUM(Y11:Y12)</f>
        <v>11894</v>
      </c>
      <c r="Z10" s="47">
        <f t="shared" ref="Z10:AH10" si="10">SUM(Z11:Z12)</f>
        <v>2880</v>
      </c>
      <c r="AA10" s="47">
        <f t="shared" si="10"/>
        <v>2918</v>
      </c>
      <c r="AB10" s="47">
        <f t="shared" si="10"/>
        <v>2956</v>
      </c>
      <c r="AC10" s="53">
        <f t="shared" si="10"/>
        <v>3140</v>
      </c>
      <c r="AD10" s="35">
        <f t="shared" si="10"/>
        <v>13241.203222089869</v>
      </c>
      <c r="AE10" s="53">
        <f t="shared" si="10"/>
        <v>2885.5448962156534</v>
      </c>
      <c r="AF10" s="53">
        <f t="shared" si="10"/>
        <v>3274.8087067384836</v>
      </c>
      <c r="AG10" s="53">
        <f t="shared" si="10"/>
        <v>3389.670685556152</v>
      </c>
      <c r="AH10" s="53">
        <f t="shared" si="10"/>
        <v>3691.1789335795797</v>
      </c>
      <c r="AI10" s="23"/>
    </row>
    <row r="11" spans="1:35">
      <c r="A11" s="13" t="s">
        <v>126</v>
      </c>
      <c r="Y11" s="20">
        <f>SUM(Z11:AC11)</f>
        <v>4953</v>
      </c>
      <c r="Z11" s="19">
        <v>936</v>
      </c>
      <c r="AA11" s="19">
        <v>1181</v>
      </c>
      <c r="AB11" s="19">
        <v>1349</v>
      </c>
      <c r="AC11" s="39">
        <v>1487</v>
      </c>
      <c r="AD11" s="20">
        <f>SUM(AE11:AH11)</f>
        <v>6980.2031517857176</v>
      </c>
      <c r="AE11" s="19">
        <f>1268.30054821429+41</f>
        <v>1309.3005482142901</v>
      </c>
      <c r="AF11" s="19">
        <v>1661.9379125</v>
      </c>
      <c r="AG11" s="39">
        <v>1841.8993749999995</v>
      </c>
      <c r="AH11" s="39">
        <v>2167.0653160714287</v>
      </c>
      <c r="AI11" s="23"/>
    </row>
    <row r="12" spans="1:35">
      <c r="A12" s="13" t="s">
        <v>127</v>
      </c>
      <c r="Y12" s="20">
        <f>SUM(Z12:AC12)</f>
        <v>6941</v>
      </c>
      <c r="Z12" s="19">
        <v>1944</v>
      </c>
      <c r="AA12" s="19">
        <v>1737</v>
      </c>
      <c r="AB12" s="19">
        <v>1607</v>
      </c>
      <c r="AC12" s="39">
        <v>1653</v>
      </c>
      <c r="AD12" s="20">
        <f>SUM(AE12:AH12)</f>
        <v>6261.0000703041505</v>
      </c>
      <c r="AE12" s="19">
        <v>1576.2443480013631</v>
      </c>
      <c r="AF12" s="19">
        <v>1612.8707942384835</v>
      </c>
      <c r="AG12" s="39">
        <v>1547.7713105561525</v>
      </c>
      <c r="AH12" s="39">
        <v>1524.113617508151</v>
      </c>
    </row>
    <row r="13" spans="1:35">
      <c r="Z13" s="19"/>
      <c r="AA13" s="19"/>
      <c r="AB13" s="19"/>
      <c r="AC13" s="39"/>
      <c r="AD13" s="19"/>
      <c r="AE13" s="19"/>
      <c r="AF13" s="19"/>
    </row>
    <row r="14" spans="1:35">
      <c r="Z14" s="23"/>
      <c r="AA14" s="54"/>
      <c r="AB14" s="75"/>
      <c r="AD14" s="79"/>
      <c r="AE14" s="75"/>
      <c r="AF14" s="75"/>
      <c r="AG14" s="75"/>
      <c r="AH14" s="23"/>
    </row>
    <row r="15" spans="1:35">
      <c r="Z15" s="76"/>
      <c r="AA15" s="77"/>
      <c r="AB15" s="77"/>
      <c r="AC15" s="77"/>
      <c r="AD15" s="23"/>
      <c r="AE15" s="23"/>
      <c r="AF15" s="23"/>
      <c r="AG15" s="23"/>
      <c r="AH15" s="23"/>
    </row>
    <row r="16" spans="1:35">
      <c r="Z16" s="18"/>
      <c r="AA16" s="18"/>
      <c r="AB16" s="23"/>
      <c r="AC16" s="20"/>
      <c r="AD16" s="80"/>
      <c r="AE16" s="18"/>
      <c r="AF16" s="18"/>
      <c r="AG16" s="18"/>
      <c r="AH16" s="18"/>
    </row>
    <row r="17" spans="26:34">
      <c r="Z17" s="18"/>
      <c r="AA17" s="18"/>
      <c r="AB17" s="23"/>
      <c r="AC17" s="20"/>
      <c r="AD17" s="23"/>
    </row>
    <row r="18" spans="26:34">
      <c r="Z18" s="18"/>
      <c r="AA18" s="18"/>
      <c r="AB18" s="23"/>
      <c r="AC18" s="20"/>
      <c r="AH18" s="26"/>
    </row>
    <row r="20" spans="26:34" ht="15">
      <c r="AD20" s="81"/>
      <c r="AE20" s="81"/>
      <c r="AF20" s="84"/>
      <c r="AG20" s="82"/>
      <c r="AH20" s="82"/>
    </row>
    <row r="21" spans="26:34" ht="15">
      <c r="AD21" s="81"/>
      <c r="AE21" s="84"/>
      <c r="AF21" s="82"/>
      <c r="AG21" s="82"/>
      <c r="AH21" s="82"/>
    </row>
    <row r="22" spans="26:34">
      <c r="AD22" s="83"/>
      <c r="AE22" s="83"/>
      <c r="AF22" s="83"/>
      <c r="AG22" s="83"/>
      <c r="AH22" s="83"/>
    </row>
    <row r="24" spans="26:34">
      <c r="AE24" s="80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6"/>
  <sheetViews>
    <sheetView workbookViewId="0">
      <pane xSplit="1" ySplit="3" topLeftCell="T10" activePane="bottomRight" state="frozen"/>
      <selection pane="topRight" activeCell="B1" sqref="B1"/>
      <selection pane="bottomLeft" activeCell="A4" sqref="A4"/>
      <selection pane="bottomRight" activeCell="AH30" sqref="AH30"/>
    </sheetView>
  </sheetViews>
  <sheetFormatPr defaultColWidth="8.85546875" defaultRowHeight="12.75" outlineLevelCol="1"/>
  <cols>
    <col min="1" max="1" width="50.7109375" style="13" customWidth="1"/>
    <col min="2" max="3" width="10.85546875" style="13" hidden="1" customWidth="1" outlineLevel="1"/>
    <col min="4" max="5" width="11.7109375" style="13" hidden="1" customWidth="1" outlineLevel="1"/>
    <col min="6" max="7" width="10.85546875" style="45" hidden="1" customWidth="1" outlineLevel="1"/>
    <col min="8" max="9" width="9.85546875" style="45" hidden="1" customWidth="1" outlineLevel="1"/>
    <col min="10" max="10" width="9.7109375" style="13" hidden="1" customWidth="1" outlineLevel="1"/>
    <col min="11" max="11" width="10.85546875" style="45" hidden="1" customWidth="1" outlineLevel="1"/>
    <col min="12" max="12" width="10.7109375" style="45" hidden="1" customWidth="1" outlineLevel="1"/>
    <col min="13" max="14" width="10.85546875" style="45" hidden="1" customWidth="1" outlineLevel="1"/>
    <col min="15" max="15" width="11.28515625" style="44" customWidth="1" collapsed="1"/>
    <col min="16" max="19" width="10.85546875" style="45" hidden="1" customWidth="1" outlineLevel="1"/>
    <col min="20" max="20" width="9.42578125" style="13" customWidth="1" collapsed="1"/>
    <col min="21" max="21" width="9.42578125" style="13" hidden="1" customWidth="1" outlineLevel="1"/>
    <col min="22" max="24" width="9" style="13" hidden="1" customWidth="1" outlineLevel="1"/>
    <col min="25" max="25" width="9.42578125" style="13" bestFit="1" customWidth="1" collapsed="1"/>
    <col min="26" max="28" width="9.42578125" style="13" bestFit="1" customWidth="1"/>
    <col min="29" max="29" width="9" style="13" bestFit="1" customWidth="1"/>
    <col min="30" max="32" width="9.42578125" style="13" bestFit="1" customWidth="1"/>
    <col min="33" max="33" width="9.42578125" style="13" customWidth="1"/>
    <col min="34" max="34" width="9" style="13" customWidth="1"/>
    <col min="35" max="16384" width="8.85546875" style="13"/>
  </cols>
  <sheetData>
    <row r="2" spans="1:34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  <c r="AD4" s="18">
        <f>SUM(AE4:AH4)</f>
        <v>147229.47005253</v>
      </c>
      <c r="AE4" s="19">
        <v>35517</v>
      </c>
      <c r="AF4" s="19">
        <v>36027</v>
      </c>
      <c r="AG4" s="19">
        <v>37531.47005253</v>
      </c>
      <c r="AH4" s="19">
        <v>38154</v>
      </c>
    </row>
    <row r="5" spans="1:34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  <c r="AD5" s="18">
        <f>SUM(AE5:AH5)</f>
        <v>-90106.751196563011</v>
      </c>
      <c r="AE5" s="19">
        <v>-22579</v>
      </c>
      <c r="AF5" s="19">
        <v>-22274</v>
      </c>
      <c r="AG5" s="19">
        <v>-22331.751196563004</v>
      </c>
      <c r="AH5" s="19">
        <v>-22922</v>
      </c>
    </row>
    <row r="6" spans="1:34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55170.943999999989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  <c r="AC6" s="47">
        <f t="shared" ref="AC6:AG6" si="5">SUM(AC4:AC5)</f>
        <v>13747.5</v>
      </c>
      <c r="AD6" s="35">
        <f t="shared" si="5"/>
        <v>57122.718855966988</v>
      </c>
      <c r="AE6" s="47">
        <f t="shared" si="5"/>
        <v>12938</v>
      </c>
      <c r="AF6" s="47">
        <f t="shared" si="5"/>
        <v>13753</v>
      </c>
      <c r="AG6" s="47">
        <f t="shared" si="5"/>
        <v>15199.718855966996</v>
      </c>
      <c r="AH6" s="47">
        <f t="shared" ref="AH6" si="6">SUM(AH4:AH5)</f>
        <v>15232</v>
      </c>
    </row>
    <row r="7" spans="1:34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  <c r="AD7" s="18">
        <f>SUM(AE7:AH7)</f>
        <v>-10505.341517020001</v>
      </c>
      <c r="AE7" s="19">
        <v>-2637</v>
      </c>
      <c r="AF7" s="19">
        <v>-2449</v>
      </c>
      <c r="AG7" s="19">
        <v>-2725.8415170200005</v>
      </c>
      <c r="AH7" s="19">
        <v>-2693.5</v>
      </c>
    </row>
    <row r="8" spans="1:34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7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8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9"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  <c r="AD8" s="18">
        <f t="shared" ref="AD8:AD9" si="10">SUM(AE8:AH8)</f>
        <v>-15524.4</v>
      </c>
      <c r="AE8" s="39">
        <v>-2977</v>
      </c>
      <c r="AF8" s="39">
        <v>-6171</v>
      </c>
      <c r="AG8" s="39">
        <v>-3350.8999999999996</v>
      </c>
      <c r="AH8" s="39">
        <v>-3025.5</v>
      </c>
    </row>
    <row r="9" spans="1:34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7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8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9"/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  <c r="AD9" s="18">
        <f t="shared" si="10"/>
        <v>408.90099999999995</v>
      </c>
      <c r="AE9" s="39">
        <v>172</v>
      </c>
      <c r="AF9" s="39">
        <v>-59</v>
      </c>
      <c r="AG9" s="39">
        <v>-205.59900000000005</v>
      </c>
      <c r="AH9" s="39">
        <v>501.5</v>
      </c>
    </row>
    <row r="10" spans="1:34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11">SUM(F6:F9)</f>
        <v>16555.098925939994</v>
      </c>
      <c r="G10" s="47">
        <f t="shared" si="11"/>
        <v>20161.901074060006</v>
      </c>
      <c r="H10" s="47">
        <f t="shared" si="11"/>
        <v>20880.999999999996</v>
      </c>
      <c r="I10" s="47">
        <f t="shared" si="11"/>
        <v>20303.599999999999</v>
      </c>
      <c r="J10" s="35">
        <f t="shared" si="11"/>
        <v>81599.795790550008</v>
      </c>
      <c r="K10" s="47">
        <f t="shared" si="11"/>
        <v>17955.795790550001</v>
      </c>
      <c r="L10" s="47">
        <f t="shared" ref="L10:R10" si="12">SUM(L6:L9)</f>
        <v>19748</v>
      </c>
      <c r="M10" s="47">
        <f t="shared" si="12"/>
        <v>21045</v>
      </c>
      <c r="N10" s="47">
        <f t="shared" si="12"/>
        <v>22851</v>
      </c>
      <c r="O10" s="35">
        <f t="shared" si="12"/>
        <v>75197</v>
      </c>
      <c r="P10" s="47">
        <f t="shared" si="12"/>
        <v>19855</v>
      </c>
      <c r="Q10" s="47">
        <f t="shared" si="12"/>
        <v>21033</v>
      </c>
      <c r="R10" s="47">
        <f t="shared" si="12"/>
        <v>17912</v>
      </c>
      <c r="S10" s="47">
        <f t="shared" ref="S10:W10" si="13">SUM(S6:S9)</f>
        <v>16397</v>
      </c>
      <c r="T10" s="35">
        <f t="shared" si="13"/>
        <v>52601.004999999997</v>
      </c>
      <c r="U10" s="47">
        <f t="shared" si="13"/>
        <v>17110.944999999996</v>
      </c>
      <c r="V10" s="47">
        <f t="shared" si="13"/>
        <v>16017.060000000001</v>
      </c>
      <c r="W10" s="47">
        <f t="shared" si="13"/>
        <v>12848.7</v>
      </c>
      <c r="X10" s="47">
        <f t="shared" ref="X10:AB10" si="14">SUM(X6:X9)</f>
        <v>6624.2999999999993</v>
      </c>
      <c r="Y10" s="35">
        <f t="shared" si="14"/>
        <v>31040.490999999995</v>
      </c>
      <c r="Z10" s="47">
        <f t="shared" si="14"/>
        <v>9057.7529999999988</v>
      </c>
      <c r="AA10" s="47">
        <f t="shared" si="14"/>
        <v>7801.2380000000067</v>
      </c>
      <c r="AB10" s="47">
        <f t="shared" si="14"/>
        <v>7915</v>
      </c>
      <c r="AC10" s="47">
        <f t="shared" ref="AC10:AG10" si="15">SUM(AC6:AC9)</f>
        <v>6266.5</v>
      </c>
      <c r="AD10" s="35">
        <f t="shared" si="15"/>
        <v>31501.878338946986</v>
      </c>
      <c r="AE10" s="47">
        <f t="shared" si="15"/>
        <v>7496</v>
      </c>
      <c r="AF10" s="47">
        <f t="shared" si="15"/>
        <v>5074</v>
      </c>
      <c r="AG10" s="47">
        <f t="shared" si="15"/>
        <v>8917.3783389469954</v>
      </c>
      <c r="AH10" s="47">
        <f t="shared" ref="AH10" si="16">SUM(AH6:AH9)</f>
        <v>10014.5</v>
      </c>
    </row>
    <row r="11" spans="1:34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  <c r="AD11" s="18">
        <f>SUM(AE11:AH11)</f>
        <v>-9419.3739999999998</v>
      </c>
      <c r="AE11" s="39">
        <v>-2683.4</v>
      </c>
      <c r="AF11" s="39">
        <v>-1961</v>
      </c>
      <c r="AG11" s="39">
        <v>-2266.9740000000002</v>
      </c>
      <c r="AH11" s="39">
        <v>-2508</v>
      </c>
    </row>
    <row r="12" spans="1:34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7">SUM(F10:F11)</f>
        <v>16594.581421079994</v>
      </c>
      <c r="G12" s="47">
        <f t="shared" si="17"/>
        <v>20201.901074060006</v>
      </c>
      <c r="H12" s="47">
        <f t="shared" si="17"/>
        <v>20885.999999999996</v>
      </c>
      <c r="I12" s="47">
        <f t="shared" si="17"/>
        <v>19702.599999999999</v>
      </c>
      <c r="J12" s="35">
        <f t="shared" si="17"/>
        <v>79480.795790550008</v>
      </c>
      <c r="K12" s="47">
        <f t="shared" si="17"/>
        <v>17343.795790550001</v>
      </c>
      <c r="L12" s="47">
        <f t="shared" ref="L12:R12" si="18">SUM(L10:L11)</f>
        <v>19211</v>
      </c>
      <c r="M12" s="47">
        <f t="shared" si="18"/>
        <v>20509</v>
      </c>
      <c r="N12" s="47">
        <f t="shared" si="18"/>
        <v>22417</v>
      </c>
      <c r="O12" s="35">
        <f t="shared" si="18"/>
        <v>74145.600000000006</v>
      </c>
      <c r="P12" s="47">
        <f t="shared" si="18"/>
        <v>19575</v>
      </c>
      <c r="Q12" s="47">
        <f t="shared" si="18"/>
        <v>20814</v>
      </c>
      <c r="R12" s="47">
        <f t="shared" si="18"/>
        <v>17667</v>
      </c>
      <c r="S12" s="47">
        <f t="shared" ref="S12:W12" si="19">SUM(S10:S11)</f>
        <v>16089.6</v>
      </c>
      <c r="T12" s="35">
        <f t="shared" si="19"/>
        <v>60412.348999999995</v>
      </c>
      <c r="U12" s="47">
        <f t="shared" si="19"/>
        <v>16787.688999999995</v>
      </c>
      <c r="V12" s="47">
        <f t="shared" si="19"/>
        <v>14653.660000000002</v>
      </c>
      <c r="W12" s="47">
        <f t="shared" si="19"/>
        <v>19486.7</v>
      </c>
      <c r="X12" s="47">
        <f t="shared" ref="X12:AB12" si="20">SUM(X10:X11)</f>
        <v>9484.2999999999993</v>
      </c>
      <c r="Y12" s="35">
        <f t="shared" si="20"/>
        <v>22755.395999999993</v>
      </c>
      <c r="Z12" s="47">
        <f t="shared" si="20"/>
        <v>8307.8029999999999</v>
      </c>
      <c r="AA12" s="47">
        <f t="shared" si="20"/>
        <v>5967.0930000000062</v>
      </c>
      <c r="AB12" s="47">
        <f t="shared" si="20"/>
        <v>5594</v>
      </c>
      <c r="AC12" s="47">
        <f t="shared" ref="AC12:AG12" si="21">SUM(AC10:AC11)</f>
        <v>2886.5</v>
      </c>
      <c r="AD12" s="35">
        <f t="shared" si="21"/>
        <v>22082.504338946987</v>
      </c>
      <c r="AE12" s="47">
        <f t="shared" si="21"/>
        <v>4812.6000000000004</v>
      </c>
      <c r="AF12" s="47">
        <f t="shared" si="21"/>
        <v>3113</v>
      </c>
      <c r="AG12" s="47">
        <f t="shared" si="21"/>
        <v>6650.4043389469953</v>
      </c>
      <c r="AH12" s="47">
        <f t="shared" ref="AH12" si="22">SUM(AH10:AH11)</f>
        <v>7506.5</v>
      </c>
    </row>
    <row r="13" spans="1:34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  <c r="AD13" s="18">
        <f>SUM(AE13:AH13)</f>
        <v>-8648.4359999999997</v>
      </c>
      <c r="AE13" s="39">
        <v>-1013.4</v>
      </c>
      <c r="AF13" s="39">
        <v>-2513.4</v>
      </c>
      <c r="AG13" s="39">
        <v>-2788.136</v>
      </c>
      <c r="AH13" s="39">
        <v>-2333.5</v>
      </c>
    </row>
    <row r="14" spans="1:34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23">SUM(E12:E13)</f>
        <v>61828.00320022001</v>
      </c>
      <c r="F14" s="47">
        <f t="shared" si="23"/>
        <v>13325.271802519994</v>
      </c>
      <c r="G14" s="47">
        <f t="shared" si="23"/>
        <v>16100.210692620007</v>
      </c>
      <c r="H14" s="47">
        <f>SUM(H12:H13)</f>
        <v>16646.999999999996</v>
      </c>
      <c r="I14" s="47">
        <f t="shared" si="23"/>
        <v>15755.599999999999</v>
      </c>
      <c r="J14" s="35">
        <f t="shared" si="23"/>
        <v>63391.795790550008</v>
      </c>
      <c r="K14" s="47">
        <f t="shared" si="23"/>
        <v>13655.795790550001</v>
      </c>
      <c r="L14" s="47">
        <f t="shared" si="23"/>
        <v>15551</v>
      </c>
      <c r="M14" s="47">
        <f t="shared" si="23"/>
        <v>15921</v>
      </c>
      <c r="N14" s="47">
        <f t="shared" ref="N14:R14" si="24">SUM(N12:N13)</f>
        <v>18264</v>
      </c>
      <c r="O14" s="35">
        <f t="shared" si="24"/>
        <v>58271.100000000006</v>
      </c>
      <c r="P14" s="47">
        <f t="shared" si="24"/>
        <v>15635</v>
      </c>
      <c r="Q14" s="47">
        <f t="shared" si="24"/>
        <v>16512</v>
      </c>
      <c r="R14" s="47">
        <f t="shared" si="24"/>
        <v>13457</v>
      </c>
      <c r="S14" s="47">
        <f t="shared" ref="S14:W14" si="25">SUM(S12:S13)</f>
        <v>12667.1</v>
      </c>
      <c r="T14" s="35">
        <f t="shared" si="25"/>
        <v>46632.348999999995</v>
      </c>
      <c r="U14" s="47">
        <f t="shared" si="25"/>
        <v>13233.688999999995</v>
      </c>
      <c r="V14" s="47">
        <f t="shared" si="25"/>
        <v>11320.660000000002</v>
      </c>
      <c r="W14" s="47">
        <f t="shared" si="25"/>
        <v>15111.7</v>
      </c>
      <c r="X14" s="47">
        <f t="shared" ref="X14:AB14" si="26">SUM(X12:X13)</f>
        <v>6966.2999999999993</v>
      </c>
      <c r="Y14" s="35">
        <f t="shared" si="26"/>
        <v>16683.395999999993</v>
      </c>
      <c r="Z14" s="47">
        <f t="shared" si="26"/>
        <v>6625.0820000000003</v>
      </c>
      <c r="AA14" s="47">
        <f t="shared" si="26"/>
        <v>4629.8140000000058</v>
      </c>
      <c r="AB14" s="47">
        <f t="shared" si="26"/>
        <v>4378</v>
      </c>
      <c r="AC14" s="47">
        <f t="shared" ref="AC14:AG14" si="27">SUM(AC12:AC13)</f>
        <v>1050.5</v>
      </c>
      <c r="AD14" s="35">
        <f t="shared" si="27"/>
        <v>13434.068338946987</v>
      </c>
      <c r="AE14" s="47">
        <f t="shared" si="27"/>
        <v>3799.2000000000003</v>
      </c>
      <c r="AF14" s="47">
        <f t="shared" si="27"/>
        <v>599.59999999999991</v>
      </c>
      <c r="AG14" s="47">
        <f t="shared" si="27"/>
        <v>3862.2683389469953</v>
      </c>
      <c r="AH14" s="47">
        <f t="shared" ref="AH14" si="28">SUM(AH12:AH13)</f>
        <v>5173</v>
      </c>
    </row>
    <row r="15" spans="1:34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  <c r="AD15" s="44"/>
      <c r="AE15" s="45"/>
      <c r="AF15" s="45"/>
      <c r="AG15" s="45"/>
      <c r="AH15" s="45"/>
    </row>
    <row r="16" spans="1:34" s="44" customFormat="1">
      <c r="A16" s="44" t="s">
        <v>46</v>
      </c>
      <c r="B16" s="54">
        <f>B14+B15</f>
        <v>43197</v>
      </c>
      <c r="C16" s="54">
        <f t="shared" ref="C16:D16" si="29">C14+C15</f>
        <v>54768</v>
      </c>
      <c r="D16" s="54">
        <f t="shared" si="29"/>
        <v>66858.103999999978</v>
      </c>
      <c r="E16" s="54">
        <f>E14+E15</f>
        <v>61828.00320022001</v>
      </c>
      <c r="F16" s="53">
        <f t="shared" ref="F16:L16" si="30">F14+F15</f>
        <v>13325.271802519994</v>
      </c>
      <c r="G16" s="53">
        <f t="shared" si="30"/>
        <v>16100.210692620007</v>
      </c>
      <c r="H16" s="53">
        <f t="shared" si="30"/>
        <v>16646.999999999996</v>
      </c>
      <c r="I16" s="53">
        <f t="shared" si="30"/>
        <v>15755.599999999999</v>
      </c>
      <c r="J16" s="54">
        <f t="shared" si="30"/>
        <v>63391.795790550008</v>
      </c>
      <c r="K16" s="53">
        <f t="shared" si="30"/>
        <v>13655.795790550001</v>
      </c>
      <c r="L16" s="53">
        <f t="shared" si="30"/>
        <v>15551</v>
      </c>
      <c r="M16" s="53">
        <f t="shared" ref="M16:R16" si="31">M14+M15</f>
        <v>15921</v>
      </c>
      <c r="N16" s="53">
        <f t="shared" si="31"/>
        <v>18264</v>
      </c>
      <c r="O16" s="54">
        <f t="shared" si="31"/>
        <v>58271.100000000006</v>
      </c>
      <c r="P16" s="53">
        <f t="shared" si="31"/>
        <v>15635</v>
      </c>
      <c r="Q16" s="53">
        <f t="shared" si="31"/>
        <v>16512</v>
      </c>
      <c r="R16" s="53">
        <f t="shared" si="31"/>
        <v>13457</v>
      </c>
      <c r="S16" s="53">
        <f t="shared" ref="S16:W16" si="32">S14+S15</f>
        <v>12667.1</v>
      </c>
      <c r="T16" s="54">
        <f t="shared" si="32"/>
        <v>46632.348999999995</v>
      </c>
      <c r="U16" s="53">
        <f t="shared" si="32"/>
        <v>13233.688999999995</v>
      </c>
      <c r="V16" s="53">
        <f t="shared" si="32"/>
        <v>11320.660000000002</v>
      </c>
      <c r="W16" s="53">
        <f t="shared" si="32"/>
        <v>15111.7</v>
      </c>
      <c r="X16" s="53">
        <f t="shared" ref="X16:Z16" si="33">X14+X15</f>
        <v>6966.2999999999993</v>
      </c>
      <c r="Y16" s="54">
        <f t="shared" si="33"/>
        <v>16683.395999999993</v>
      </c>
      <c r="Z16" s="53">
        <f t="shared" si="33"/>
        <v>6625.0820000000003</v>
      </c>
      <c r="AA16" s="53">
        <f t="shared" ref="AA16:AE16" si="34">AA14+AA15</f>
        <v>4629.8140000000058</v>
      </c>
      <c r="AB16" s="53">
        <f t="shared" si="34"/>
        <v>4378</v>
      </c>
      <c r="AC16" s="53">
        <f t="shared" si="34"/>
        <v>1050.5</v>
      </c>
      <c r="AD16" s="54">
        <f t="shared" si="34"/>
        <v>13434.068338946987</v>
      </c>
      <c r="AE16" s="53">
        <f t="shared" si="34"/>
        <v>3799.2000000000003</v>
      </c>
      <c r="AF16" s="53">
        <f t="shared" ref="AF16:AH16" si="35">AF14+AF15</f>
        <v>599.59999999999991</v>
      </c>
      <c r="AG16" s="53">
        <f t="shared" si="35"/>
        <v>3862.2683389469953</v>
      </c>
      <c r="AH16" s="53">
        <f t="shared" si="35"/>
        <v>5173</v>
      </c>
    </row>
    <row r="17" spans="1:34">
      <c r="T17" s="44"/>
      <c r="U17" s="45"/>
      <c r="V17" s="45"/>
      <c r="W17" s="45"/>
      <c r="X17" s="45"/>
      <c r="Y17" s="44"/>
      <c r="Z17" s="45"/>
      <c r="AA17" s="45"/>
      <c r="AB17" s="45"/>
      <c r="AC17" s="45"/>
      <c r="AD17" s="44"/>
      <c r="AE17" s="45"/>
      <c r="AF17" s="45"/>
      <c r="AG17" s="45"/>
      <c r="AH17" s="45"/>
    </row>
    <row r="18" spans="1:34">
      <c r="T18" s="44"/>
      <c r="U18" s="45"/>
      <c r="V18" s="45"/>
      <c r="W18" s="45"/>
      <c r="X18" s="45"/>
      <c r="Y18" s="44"/>
      <c r="Z18" s="45"/>
      <c r="AA18" s="45"/>
      <c r="AB18" s="45"/>
      <c r="AC18" s="45"/>
      <c r="AD18" s="44"/>
      <c r="AE18" s="45"/>
      <c r="AF18" s="45"/>
      <c r="AG18" s="45"/>
      <c r="AH18" s="45"/>
    </row>
    <row r="19" spans="1:34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36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  <c r="AD19" s="18">
        <f>SUM(AE19:AH19)</f>
        <v>-23146.985251449998</v>
      </c>
      <c r="AE19" s="19">
        <v>-5630</v>
      </c>
      <c r="AF19" s="19">
        <v>-5738.4</v>
      </c>
      <c r="AG19" s="19">
        <v>-5683.5852514499984</v>
      </c>
      <c r="AH19" s="19">
        <v>-6095</v>
      </c>
    </row>
    <row r="20" spans="1:34">
      <c r="T20" s="44"/>
      <c r="U20" s="45"/>
      <c r="V20" s="45"/>
      <c r="W20" s="45"/>
      <c r="X20" s="45"/>
      <c r="Y20" s="44"/>
      <c r="Z20" s="45"/>
      <c r="AA20" s="45"/>
      <c r="AB20" s="45"/>
      <c r="AC20" s="45"/>
      <c r="AD20" s="44"/>
      <c r="AE20" s="45"/>
      <c r="AF20" s="45"/>
      <c r="AG20" s="45"/>
      <c r="AH20" s="45"/>
    </row>
    <row r="21" spans="1:34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37">F10-F19</f>
        <v>22418.098925939994</v>
      </c>
      <c r="G21" s="21">
        <f t="shared" si="37"/>
        <v>25653.901074060006</v>
      </c>
      <c r="H21" s="21">
        <f t="shared" si="37"/>
        <v>26430.999999999996</v>
      </c>
      <c r="I21" s="21">
        <v>26180</v>
      </c>
      <c r="J21" s="18">
        <f t="shared" ref="J21" si="38">SUM(K21:N21)</f>
        <v>104727.24579055001</v>
      </c>
      <c r="K21" s="21">
        <f t="shared" ref="K21:S21" si="39">K10-K19</f>
        <v>23729.245790550001</v>
      </c>
      <c r="L21" s="21">
        <f t="shared" si="39"/>
        <v>25508</v>
      </c>
      <c r="M21" s="21">
        <f t="shared" si="39"/>
        <v>26892</v>
      </c>
      <c r="N21" s="21">
        <f t="shared" si="39"/>
        <v>28598</v>
      </c>
      <c r="O21" s="54">
        <f t="shared" si="39"/>
        <v>100385.5</v>
      </c>
      <c r="P21" s="21">
        <f t="shared" si="39"/>
        <v>25671.8</v>
      </c>
      <c r="Q21" s="21">
        <f t="shared" si="39"/>
        <v>27331</v>
      </c>
      <c r="R21" s="21">
        <f t="shared" si="39"/>
        <v>23985</v>
      </c>
      <c r="S21" s="21">
        <f t="shared" si="39"/>
        <v>23397.7</v>
      </c>
      <c r="T21" s="54">
        <f t="shared" ref="T21:X21" si="40">T10-T19</f>
        <v>77175.005000000005</v>
      </c>
      <c r="U21" s="21">
        <f t="shared" si="40"/>
        <v>23226.944999999996</v>
      </c>
      <c r="V21" s="21">
        <f t="shared" si="40"/>
        <v>22143.06</v>
      </c>
      <c r="W21" s="21">
        <f t="shared" si="40"/>
        <v>19027.7</v>
      </c>
      <c r="X21" s="21">
        <f t="shared" si="40"/>
        <v>12777.3</v>
      </c>
      <c r="Y21" s="54">
        <f t="shared" ref="Y21:Z21" si="41">Y10-Y19</f>
        <v>55288.867999999995</v>
      </c>
      <c r="Z21" s="21">
        <f t="shared" si="41"/>
        <v>14570.55</v>
      </c>
      <c r="AA21" s="21">
        <f t="shared" ref="AA21:AE21" si="42">AA10-AA19</f>
        <v>14224.818000000007</v>
      </c>
      <c r="AB21" s="21">
        <f t="shared" si="42"/>
        <v>14097</v>
      </c>
      <c r="AC21" s="21">
        <f t="shared" si="42"/>
        <v>12396.5</v>
      </c>
      <c r="AD21" s="54">
        <f t="shared" si="42"/>
        <v>54648.863590396984</v>
      </c>
      <c r="AE21" s="21">
        <f t="shared" si="42"/>
        <v>13126</v>
      </c>
      <c r="AF21" s="21">
        <f t="shared" ref="AF21:AH21" si="43">AF10-AF19</f>
        <v>10812.4</v>
      </c>
      <c r="AG21" s="21">
        <f t="shared" si="43"/>
        <v>14600.963590396994</v>
      </c>
      <c r="AH21" s="21">
        <f t="shared" si="43"/>
        <v>16109.5</v>
      </c>
    </row>
    <row r="22" spans="1:34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44">F21/F4</f>
        <v>0.5415343830280005</v>
      </c>
      <c r="G22" s="38">
        <f t="shared" si="44"/>
        <v>0.57801668711673115</v>
      </c>
      <c r="H22" s="38">
        <f t="shared" si="44"/>
        <v>0.55852333960230749</v>
      </c>
      <c r="I22" s="38">
        <f t="shared" si="44"/>
        <v>0.53537832310838451</v>
      </c>
      <c r="J22" s="23">
        <f t="shared" si="44"/>
        <v>0.55824936428661287</v>
      </c>
      <c r="K22" s="38">
        <f t="shared" si="44"/>
        <v>0.55115846345584785</v>
      </c>
      <c r="L22" s="38">
        <f t="shared" ref="L22:M22" si="45">L21/L4</f>
        <v>0.55127401612240934</v>
      </c>
      <c r="M22" s="38">
        <f t="shared" si="45"/>
        <v>0.55164208496584544</v>
      </c>
      <c r="N22" s="38">
        <f t="shared" ref="N22:S22" si="46">N21/N4</f>
        <v>0.57743407503129673</v>
      </c>
      <c r="O22" s="37">
        <f t="shared" si="46"/>
        <v>0.53516099797419769</v>
      </c>
      <c r="P22" s="38">
        <f t="shared" si="46"/>
        <v>0.58203459768290744</v>
      </c>
      <c r="Q22" s="38">
        <f t="shared" si="46"/>
        <v>0.56898095138961169</v>
      </c>
      <c r="R22" s="38">
        <f>R21/R4</f>
        <v>0.48784704566256482</v>
      </c>
      <c r="S22" s="38">
        <f t="shared" si="46"/>
        <v>0.50564476044345519</v>
      </c>
      <c r="T22" s="37">
        <f t="shared" ref="T22:V22" si="47">T21/T4</f>
        <v>0.45821857336246619</v>
      </c>
      <c r="U22" s="38">
        <f t="shared" si="47"/>
        <v>0.5390958570268074</v>
      </c>
      <c r="V22" s="38">
        <f t="shared" si="47"/>
        <v>0.51520050256517647</v>
      </c>
      <c r="W22" s="38">
        <f>W21/W4</f>
        <v>0.44503514167767894</v>
      </c>
      <c r="X22" s="38">
        <f t="shared" ref="X22:Z22" si="48">X21/X4</f>
        <v>0.3226265023734976</v>
      </c>
      <c r="Y22" s="37">
        <f t="shared" si="48"/>
        <v>0.37602131084052798</v>
      </c>
      <c r="Z22" s="38">
        <f t="shared" si="48"/>
        <v>0.41078835542141923</v>
      </c>
      <c r="AA22" s="38">
        <f t="shared" ref="AA22:AE22" si="49">AA21/AA4</f>
        <v>0.39065429815990832</v>
      </c>
      <c r="AB22" s="38">
        <f t="shared" si="49"/>
        <v>0.38171184100078526</v>
      </c>
      <c r="AC22" s="38">
        <f t="shared" si="49"/>
        <v>0.32432043533997856</v>
      </c>
      <c r="AD22" s="37">
        <f t="shared" si="49"/>
        <v>0.37118155469077502</v>
      </c>
      <c r="AE22" s="38">
        <f t="shared" si="49"/>
        <v>0.3695695019286539</v>
      </c>
      <c r="AF22" s="38">
        <f t="shared" ref="AF22:AH22" si="50">AF21/AF4</f>
        <v>0.30011935492824826</v>
      </c>
      <c r="AG22" s="38">
        <f t="shared" si="50"/>
        <v>0.38903255241431028</v>
      </c>
      <c r="AH22" s="38">
        <f t="shared" si="50"/>
        <v>0.42222309587461343</v>
      </c>
    </row>
    <row r="23" spans="1:34">
      <c r="T23" s="44"/>
      <c r="U23" s="45"/>
      <c r="V23" s="45"/>
      <c r="W23" s="45"/>
      <c r="X23" s="45"/>
      <c r="Y23" s="44"/>
      <c r="Z23" s="45"/>
      <c r="AA23" s="45"/>
      <c r="AB23" s="45"/>
      <c r="AC23" s="45"/>
      <c r="AD23" s="44"/>
      <c r="AE23" s="45"/>
      <c r="AF23" s="45"/>
      <c r="AG23" s="45"/>
      <c r="AH23" s="45"/>
    </row>
    <row r="24" spans="1:34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51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45">
        <f>'Financial highlights'!AC16</f>
        <v>2089</v>
      </c>
      <c r="AD24" s="54">
        <f>SUM(AE24:AH24)</f>
        <v>2672.8</v>
      </c>
      <c r="AE24" s="45">
        <f>'Financial highlights'!AE16</f>
        <v>0</v>
      </c>
      <c r="AF24" s="21">
        <f>'Financial highlights'!AF16</f>
        <v>2672.8</v>
      </c>
      <c r="AG24" s="45">
        <f>'Financial highlights'!AG16</f>
        <v>0</v>
      </c>
      <c r="AH24" s="45">
        <f>'Financial highlights'!AH16</f>
        <v>0</v>
      </c>
    </row>
    <row r="26" spans="1:34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52">F21+F24</f>
        <v>23453.473925939994</v>
      </c>
      <c r="G26" s="21">
        <f t="shared" si="52"/>
        <v>25064.026074060006</v>
      </c>
      <c r="H26" s="21">
        <f t="shared" si="52"/>
        <v>26653.749999999996</v>
      </c>
      <c r="I26" s="21">
        <f t="shared" ref="I26:X26" si="53">I21+I24</f>
        <v>26254.25</v>
      </c>
      <c r="J26" s="20">
        <f t="shared" si="53"/>
        <v>104727.24579055001</v>
      </c>
      <c r="K26" s="21">
        <f t="shared" si="53"/>
        <v>23729.245790550001</v>
      </c>
      <c r="L26" s="21">
        <f t="shared" si="53"/>
        <v>25508</v>
      </c>
      <c r="M26" s="21">
        <f t="shared" si="53"/>
        <v>26892</v>
      </c>
      <c r="N26" s="21">
        <f t="shared" si="53"/>
        <v>28598</v>
      </c>
      <c r="O26" s="54">
        <f t="shared" si="53"/>
        <v>105266.5</v>
      </c>
      <c r="P26" s="21">
        <f t="shared" si="53"/>
        <v>25671.8</v>
      </c>
      <c r="Q26" s="21">
        <f t="shared" si="53"/>
        <v>27536</v>
      </c>
      <c r="R26" s="21">
        <f t="shared" si="53"/>
        <v>27624</v>
      </c>
      <c r="S26" s="21">
        <f t="shared" si="53"/>
        <v>24434.7</v>
      </c>
      <c r="T26" s="54">
        <f>SUM(U26:X26)</f>
        <v>81787.005000000005</v>
      </c>
      <c r="U26" s="21">
        <f t="shared" si="53"/>
        <v>23553.944999999996</v>
      </c>
      <c r="V26" s="21">
        <f t="shared" si="53"/>
        <v>22143.06</v>
      </c>
      <c r="W26" s="21">
        <f t="shared" si="53"/>
        <v>19027.7</v>
      </c>
      <c r="X26" s="21">
        <f t="shared" si="53"/>
        <v>17062.3</v>
      </c>
      <c r="Y26" s="54">
        <f>SUM(Z26:AC26)</f>
        <v>57987.868000000002</v>
      </c>
      <c r="Z26" s="21">
        <f t="shared" ref="Z26:AA26" si="54">Z21+Z24</f>
        <v>14927.55</v>
      </c>
      <c r="AA26" s="21">
        <f t="shared" si="54"/>
        <v>14337.818000000007</v>
      </c>
      <c r="AB26" s="21">
        <f t="shared" ref="AB26:AC26" si="55">AB21+AB24</f>
        <v>14237</v>
      </c>
      <c r="AC26" s="21">
        <f t="shared" si="55"/>
        <v>14485.5</v>
      </c>
      <c r="AD26" s="54">
        <f>SUM(AE26:AH26)</f>
        <v>57321.663590396995</v>
      </c>
      <c r="AE26" s="21">
        <f t="shared" ref="AE26:AH26" si="56">AE21+AE24</f>
        <v>13126</v>
      </c>
      <c r="AF26" s="21">
        <f t="shared" si="56"/>
        <v>13485.2</v>
      </c>
      <c r="AG26" s="21">
        <f t="shared" si="56"/>
        <v>14600.963590396994</v>
      </c>
      <c r="AH26" s="21">
        <f t="shared" si="56"/>
        <v>16109.5</v>
      </c>
    </row>
    <row r="27" spans="1:34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57">F26/F4</f>
        <v>0.56654503016984359</v>
      </c>
      <c r="G27" s="38">
        <f t="shared" si="57"/>
        <v>0.56472601478082884</v>
      </c>
      <c r="H27" s="38">
        <f t="shared" si="57"/>
        <v>0.56323035310525527</v>
      </c>
      <c r="I27" s="38">
        <f t="shared" si="57"/>
        <v>0.5368967280163599</v>
      </c>
      <c r="J27" s="23">
        <f t="shared" ref="J27" si="58">J26/J4</f>
        <v>0.55824936428661287</v>
      </c>
      <c r="K27" s="38">
        <f t="shared" si="57"/>
        <v>0.55115846345584785</v>
      </c>
      <c r="L27" s="38">
        <f t="shared" ref="L27:M27" si="59">L26/L4</f>
        <v>0.55127401612240934</v>
      </c>
      <c r="M27" s="38">
        <f t="shared" si="59"/>
        <v>0.55164208496584544</v>
      </c>
      <c r="N27" s="38">
        <f t="shared" ref="N27:X27" si="60">N26/N4</f>
        <v>0.57743407503129673</v>
      </c>
      <c r="O27" s="37">
        <f t="shared" si="60"/>
        <v>0.56118189572449084</v>
      </c>
      <c r="P27" s="38">
        <f t="shared" si="60"/>
        <v>0.58203459768290744</v>
      </c>
      <c r="Q27" s="38">
        <f t="shared" si="60"/>
        <v>0.57324867284271885</v>
      </c>
      <c r="R27" s="38">
        <f t="shared" si="60"/>
        <v>0.56186311400386457</v>
      </c>
      <c r="S27" s="38">
        <f t="shared" si="60"/>
        <v>0.52805523739545746</v>
      </c>
      <c r="T27" s="37">
        <f t="shared" si="60"/>
        <v>0.48560184415522734</v>
      </c>
      <c r="U27" s="38">
        <f t="shared" si="60"/>
        <v>0.54668550539630956</v>
      </c>
      <c r="V27" s="38">
        <f t="shared" si="60"/>
        <v>0.51520050256517647</v>
      </c>
      <c r="W27" s="38">
        <f t="shared" si="60"/>
        <v>0.44503514167767894</v>
      </c>
      <c r="X27" s="38">
        <f t="shared" si="60"/>
        <v>0.43082264417735583</v>
      </c>
      <c r="Y27" s="37">
        <f t="shared" ref="Y27:Z27" si="61">Y26/Y4</f>
        <v>0.39437729378375969</v>
      </c>
      <c r="Z27" s="38">
        <f t="shared" si="61"/>
        <v>0.4208532769848089</v>
      </c>
      <c r="AA27" s="38">
        <f t="shared" ref="AA27:AE27" si="62">AA26/AA4</f>
        <v>0.39375760223677381</v>
      </c>
      <c r="AB27" s="38">
        <f t="shared" si="62"/>
        <v>0.38550269421353334</v>
      </c>
      <c r="AC27" s="38">
        <f t="shared" si="62"/>
        <v>0.37897339298328231</v>
      </c>
      <c r="AD27" s="37">
        <f t="shared" si="62"/>
        <v>0.38933552888525103</v>
      </c>
      <c r="AE27" s="38">
        <f t="shared" si="62"/>
        <v>0.3695695019286539</v>
      </c>
      <c r="AF27" s="38">
        <f t="shared" ref="AF27:AH27" si="63">AF26/AF4</f>
        <v>0.37430815777056098</v>
      </c>
      <c r="AG27" s="38">
        <f t="shared" si="63"/>
        <v>0.38903255241431028</v>
      </c>
      <c r="AH27" s="38">
        <f t="shared" si="63"/>
        <v>0.42222309587461343</v>
      </c>
    </row>
    <row r="30" spans="1:34">
      <c r="A30" s="27" t="s">
        <v>118</v>
      </c>
    </row>
    <row r="34" spans="11:33"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6" spans="11:3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30" sqref="Z30"/>
    </sheetView>
  </sheetViews>
  <sheetFormatPr defaultColWidth="8.85546875" defaultRowHeight="12.75" outlineLevelCol="1"/>
  <cols>
    <col min="1" max="1" width="34.28515625" style="13" customWidth="1"/>
    <col min="2" max="3" width="10.7109375" style="13" hidden="1" customWidth="1" outlineLevel="1"/>
    <col min="4" max="5" width="11.5703125" style="13" hidden="1" customWidth="1" outlineLevel="1"/>
    <col min="6" max="6" width="12.5703125" style="45" hidden="1" customWidth="1" outlineLevel="1"/>
    <col min="7" max="8" width="12.7109375" style="45" hidden="1" customWidth="1" outlineLevel="1"/>
    <col min="9" max="9" width="11.5703125" style="13" customWidth="1" collapsed="1"/>
    <col min="10" max="12" width="12.7109375" style="45" hidden="1" customWidth="1" outlineLevel="1"/>
    <col min="13" max="13" width="11.5703125" style="13" customWidth="1" collapsed="1"/>
    <col min="14" max="16" width="12.7109375" style="45" hidden="1" customWidth="1" outlineLevel="1"/>
    <col min="17" max="17" width="11.5703125" style="13" customWidth="1" collapsed="1"/>
    <col min="18" max="18" width="12.7109375" style="45" hidden="1" customWidth="1" outlineLevel="1" collapsed="1"/>
    <col min="19" max="20" width="12.7109375" style="45" hidden="1" customWidth="1" outlineLevel="1"/>
    <col min="21" max="21" width="11.5703125" style="13" customWidth="1" collapsed="1"/>
    <col min="22" max="24" width="12.7109375" style="45" bestFit="1" customWidth="1"/>
    <col min="25" max="25" width="11.5703125" style="13" customWidth="1" collapsed="1"/>
    <col min="26" max="16384" width="8.85546875" style="13"/>
  </cols>
  <sheetData>
    <row r="2" spans="1:25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  <c r="U2" s="11">
        <v>2016</v>
      </c>
      <c r="V2" s="74" t="s">
        <v>124</v>
      </c>
      <c r="W2" s="74" t="s">
        <v>124</v>
      </c>
      <c r="X2" s="74" t="s">
        <v>124</v>
      </c>
      <c r="Y2" s="11">
        <v>2017</v>
      </c>
    </row>
    <row r="3" spans="1:25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  <c r="V3" s="57">
        <v>42825</v>
      </c>
      <c r="W3" s="57">
        <v>42916</v>
      </c>
      <c r="X3" s="57">
        <v>43008</v>
      </c>
      <c r="Y3" s="15" t="s">
        <v>107</v>
      </c>
    </row>
    <row r="4" spans="1:25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  <c r="V4" s="47"/>
      <c r="W4" s="47"/>
      <c r="X4" s="47"/>
      <c r="Y4" s="35"/>
    </row>
    <row r="5" spans="1:25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  <c r="V5" s="19">
        <v>41593</v>
      </c>
      <c r="W5" s="19">
        <v>42331</v>
      </c>
      <c r="X5" s="19">
        <v>41669</v>
      </c>
      <c r="Y5" s="18">
        <v>43061</v>
      </c>
    </row>
    <row r="6" spans="1:25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  <c r="V6" s="19">
        <v>96894</v>
      </c>
      <c r="W6" s="19">
        <v>94316</v>
      </c>
      <c r="X6" s="19">
        <v>92931</v>
      </c>
      <c r="Y6" s="18">
        <v>93680</v>
      </c>
    </row>
    <row r="7" spans="1:25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  <c r="V7" s="19">
        <v>86</v>
      </c>
      <c r="W7" s="19">
        <v>86</v>
      </c>
      <c r="X7" s="19">
        <v>39</v>
      </c>
      <c r="Y7" s="18">
        <v>39</v>
      </c>
    </row>
    <row r="8" spans="1:25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  <c r="V8" s="19">
        <v>0</v>
      </c>
      <c r="W8" s="19">
        <v>0</v>
      </c>
      <c r="X8" s="19">
        <v>0</v>
      </c>
      <c r="Y8" s="73">
        <v>0</v>
      </c>
    </row>
    <row r="9" spans="1:25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  <c r="V9" s="19">
        <v>1106</v>
      </c>
      <c r="W9" s="19">
        <v>1125</v>
      </c>
      <c r="X9" s="19">
        <v>1235</v>
      </c>
      <c r="Y9" s="73">
        <v>1437</v>
      </c>
    </row>
    <row r="10" spans="1:25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:L10" si="1">SUM(H5:H7)</f>
        <v>127929</v>
      </c>
      <c r="I10" s="47">
        <f t="shared" si="1"/>
        <v>129455</v>
      </c>
      <c r="J10" s="47">
        <f t="shared" si="1"/>
        <v>126035</v>
      </c>
      <c r="K10" s="47">
        <f t="shared" si="1"/>
        <v>121470</v>
      </c>
      <c r="L10" s="47">
        <f t="shared" si="1"/>
        <v>116598</v>
      </c>
      <c r="M10" s="47">
        <f t="shared" ref="M10" si="2">SUM(M5:M7)</f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 t="shared" ref="Q10:V10" si="4">SUM(Q5:Q9)</f>
        <v>112300.79999999999</v>
      </c>
      <c r="R10" s="47">
        <f t="shared" si="4"/>
        <v>117591</v>
      </c>
      <c r="S10" s="47">
        <f t="shared" si="4"/>
        <v>132967.83028913001</v>
      </c>
      <c r="T10" s="47">
        <f t="shared" si="4"/>
        <v>136734</v>
      </c>
      <c r="U10" s="47">
        <f t="shared" si="4"/>
        <v>139413</v>
      </c>
      <c r="V10" s="47">
        <f t="shared" si="4"/>
        <v>139679</v>
      </c>
      <c r="W10" s="47">
        <f t="shared" ref="W10:Y10" si="5">SUM(W5:W9)</f>
        <v>137858</v>
      </c>
      <c r="X10" s="47">
        <f t="shared" si="5"/>
        <v>135874</v>
      </c>
      <c r="Y10" s="47">
        <f t="shared" si="5"/>
        <v>138217</v>
      </c>
    </row>
    <row r="11" spans="1:25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  <c r="V11" s="19">
        <v>2848</v>
      </c>
      <c r="W11" s="19">
        <v>3264</v>
      </c>
      <c r="X11" s="19">
        <v>2798</v>
      </c>
      <c r="Y11" s="18">
        <v>3425</v>
      </c>
    </row>
    <row r="12" spans="1:25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  <c r="V12" s="19">
        <v>32238</v>
      </c>
      <c r="W12" s="19">
        <v>29120</v>
      </c>
      <c r="X12" s="19">
        <v>27438</v>
      </c>
      <c r="Y12" s="18">
        <v>25546.400000000001</v>
      </c>
    </row>
    <row r="13" spans="1:25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  <c r="V13" s="19">
        <v>10044</v>
      </c>
      <c r="W13" s="19">
        <v>13848</v>
      </c>
      <c r="X13" s="19">
        <v>14073</v>
      </c>
      <c r="Y13" s="18">
        <v>12659.4</v>
      </c>
    </row>
    <row r="14" spans="1:25" s="58" customFormat="1">
      <c r="A14" s="58" t="s">
        <v>57</v>
      </c>
      <c r="B14" s="59">
        <f>SUM(B11:B13)</f>
        <v>15173</v>
      </c>
      <c r="C14" s="59">
        <f t="shared" ref="C14:G14" si="6">SUM(C11:C13)</f>
        <v>16590</v>
      </c>
      <c r="D14" s="59">
        <f t="shared" si="6"/>
        <v>19418.456999999999</v>
      </c>
      <c r="E14" s="59">
        <f t="shared" si="6"/>
        <v>20043</v>
      </c>
      <c r="F14" s="60">
        <f t="shared" si="6"/>
        <v>24592</v>
      </c>
      <c r="G14" s="60">
        <f t="shared" si="6"/>
        <v>14093</v>
      </c>
      <c r="H14" s="60">
        <f t="shared" ref="H14" si="7">SUM(H11:H13)</f>
        <v>17564</v>
      </c>
      <c r="I14" s="59">
        <f>SUM(I11:I13)</f>
        <v>29825</v>
      </c>
      <c r="J14" s="60">
        <f t="shared" ref="J14" si="8">SUM(J11:J13)</f>
        <v>49006</v>
      </c>
      <c r="K14" s="60">
        <f t="shared" ref="K14:N14" si="9">SUM(K11:K13)</f>
        <v>19502</v>
      </c>
      <c r="L14" s="60">
        <f t="shared" si="9"/>
        <v>34834</v>
      </c>
      <c r="M14" s="60">
        <f t="shared" si="9"/>
        <v>36399</v>
      </c>
      <c r="N14" s="60">
        <f t="shared" si="9"/>
        <v>45070</v>
      </c>
      <c r="O14" s="60">
        <f t="shared" ref="O14:R14" si="10">SUM(O11:O13)</f>
        <v>36785</v>
      </c>
      <c r="P14" s="60">
        <f t="shared" si="10"/>
        <v>58624</v>
      </c>
      <c r="Q14" s="60">
        <f t="shared" si="10"/>
        <v>53726</v>
      </c>
      <c r="R14" s="60">
        <f t="shared" si="10"/>
        <v>45070</v>
      </c>
      <c r="S14" s="60">
        <f t="shared" ref="S14:V14" si="11">SUM(S11:S13)</f>
        <v>55140.891999999993</v>
      </c>
      <c r="T14" s="60">
        <f t="shared" si="11"/>
        <v>48258</v>
      </c>
      <c r="U14" s="60">
        <f t="shared" si="11"/>
        <v>41618</v>
      </c>
      <c r="V14" s="60">
        <f t="shared" si="11"/>
        <v>45130</v>
      </c>
      <c r="W14" s="60">
        <f t="shared" ref="W14:X14" si="12">SUM(W11:W13)</f>
        <v>46232</v>
      </c>
      <c r="X14" s="60">
        <f t="shared" si="12"/>
        <v>44309</v>
      </c>
      <c r="Y14" s="60">
        <v>41632</v>
      </c>
    </row>
    <row r="15" spans="1:25" s="44" customFormat="1">
      <c r="A15" s="61" t="s">
        <v>58</v>
      </c>
      <c r="B15" s="62">
        <f>B14+B10</f>
        <v>129514</v>
      </c>
      <c r="C15" s="62">
        <f t="shared" ref="C15:G15" si="13">C14+C10</f>
        <v>138396</v>
      </c>
      <c r="D15" s="62">
        <f t="shared" si="13"/>
        <v>144983.16</v>
      </c>
      <c r="E15" s="62">
        <f t="shared" si="13"/>
        <v>149641.18299999999</v>
      </c>
      <c r="F15" s="63">
        <f t="shared" si="13"/>
        <v>153618</v>
      </c>
      <c r="G15" s="63">
        <f t="shared" si="13"/>
        <v>142415</v>
      </c>
      <c r="H15" s="63">
        <f t="shared" ref="H15" si="14">H14+H10</f>
        <v>145493</v>
      </c>
      <c r="I15" s="62">
        <f>I14+I10</f>
        <v>159280</v>
      </c>
      <c r="J15" s="63">
        <f t="shared" ref="J15" si="15">J14+J10</f>
        <v>175041</v>
      </c>
      <c r="K15" s="63">
        <f t="shared" ref="K15:N15" si="16">K14+K10</f>
        <v>140972</v>
      </c>
      <c r="L15" s="63">
        <f t="shared" si="16"/>
        <v>151432</v>
      </c>
      <c r="M15" s="63">
        <f t="shared" si="16"/>
        <v>157993</v>
      </c>
      <c r="N15" s="63">
        <f t="shared" si="16"/>
        <v>162661</v>
      </c>
      <c r="O15" s="63">
        <f t="shared" ref="O15:R15" si="17">O14+O10</f>
        <v>152426</v>
      </c>
      <c r="P15" s="63">
        <f t="shared" si="17"/>
        <v>173254</v>
      </c>
      <c r="Q15" s="63">
        <f t="shared" si="17"/>
        <v>166026.79999999999</v>
      </c>
      <c r="R15" s="63">
        <f t="shared" si="17"/>
        <v>162661</v>
      </c>
      <c r="S15" s="63">
        <f t="shared" ref="S15:V15" si="18">S14+S10</f>
        <v>188108.72228913</v>
      </c>
      <c r="T15" s="63">
        <f t="shared" si="18"/>
        <v>184992</v>
      </c>
      <c r="U15" s="63">
        <f t="shared" si="18"/>
        <v>181031</v>
      </c>
      <c r="V15" s="63">
        <f t="shared" si="18"/>
        <v>184809</v>
      </c>
      <c r="W15" s="63">
        <f t="shared" ref="W15:Y15" si="19">W14+W10</f>
        <v>184090</v>
      </c>
      <c r="X15" s="63">
        <f t="shared" si="19"/>
        <v>180183</v>
      </c>
      <c r="Y15" s="63">
        <f t="shared" si="19"/>
        <v>179849</v>
      </c>
    </row>
    <row r="16" spans="1:25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  <c r="V16" s="19"/>
      <c r="W16" s="19"/>
      <c r="X16" s="19"/>
      <c r="Y16" s="18"/>
    </row>
    <row r="17" spans="1:25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  <c r="V17" s="19"/>
      <c r="W17" s="19"/>
      <c r="X17" s="19"/>
      <c r="Y17" s="18"/>
    </row>
    <row r="18" spans="1:25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  <c r="V18" s="19">
        <v>33800</v>
      </c>
      <c r="W18" s="19">
        <v>33800</v>
      </c>
      <c r="X18" s="19">
        <v>33800</v>
      </c>
      <c r="Y18" s="18">
        <v>33800</v>
      </c>
    </row>
    <row r="19" spans="1:25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  <c r="V19" s="19">
        <v>42679</v>
      </c>
      <c r="W19" s="19">
        <v>31601</v>
      </c>
      <c r="X19" s="19">
        <v>35464</v>
      </c>
      <c r="Y19" s="18">
        <v>40637</v>
      </c>
    </row>
    <row r="20" spans="1:25" s="58" customFormat="1">
      <c r="A20" s="58" t="s">
        <v>103</v>
      </c>
      <c r="B20" s="59">
        <f>SUM(B18:B19)</f>
        <v>98226</v>
      </c>
      <c r="C20" s="59">
        <f t="shared" ref="C20:G20" si="20">SUM(C18:C19)</f>
        <v>111393.895</v>
      </c>
      <c r="D20" s="59">
        <f t="shared" si="20"/>
        <v>120252.458</v>
      </c>
      <c r="E20" s="59">
        <f t="shared" si="20"/>
        <v>66203</v>
      </c>
      <c r="F20" s="60">
        <f t="shared" si="20"/>
        <v>79859</v>
      </c>
      <c r="G20" s="60">
        <f t="shared" si="20"/>
        <v>63008</v>
      </c>
      <c r="H20" s="60">
        <f t="shared" ref="H20" si="21">SUM(H18:H19)</f>
        <v>78929</v>
      </c>
      <c r="I20" s="60">
        <f t="shared" ref="I20:N20" si="22">SUM(I18:I19)</f>
        <v>97193</v>
      </c>
      <c r="J20" s="60">
        <f t="shared" si="22"/>
        <v>112828</v>
      </c>
      <c r="K20" s="60">
        <f t="shared" si="22"/>
        <v>65950</v>
      </c>
      <c r="L20" s="60">
        <f t="shared" si="22"/>
        <v>79407</v>
      </c>
      <c r="M20" s="60">
        <f t="shared" si="22"/>
        <v>92074</v>
      </c>
      <c r="N20" s="60">
        <f t="shared" si="22"/>
        <v>105308</v>
      </c>
      <c r="O20" s="60">
        <f t="shared" ref="O20:R20" si="23">SUM(O18:O19)</f>
        <v>58367</v>
      </c>
      <c r="P20" s="60">
        <f t="shared" si="23"/>
        <v>73480</v>
      </c>
      <c r="Q20" s="60">
        <f t="shared" si="23"/>
        <v>80446</v>
      </c>
      <c r="R20" s="60">
        <f t="shared" si="23"/>
        <v>105308</v>
      </c>
      <c r="S20" s="60">
        <f t="shared" ref="S20:V20" si="24">SUM(S18:S19)</f>
        <v>67251.226999999999</v>
      </c>
      <c r="T20" s="60">
        <f t="shared" si="24"/>
        <v>71630</v>
      </c>
      <c r="U20" s="60">
        <f t="shared" si="24"/>
        <v>72680</v>
      </c>
      <c r="V20" s="60">
        <f t="shared" si="24"/>
        <v>76479</v>
      </c>
      <c r="W20" s="60">
        <f t="shared" ref="W20:Y20" si="25">SUM(W18:W19)</f>
        <v>65401</v>
      </c>
      <c r="X20" s="60">
        <f t="shared" si="25"/>
        <v>69264</v>
      </c>
      <c r="Y20" s="60">
        <f t="shared" si="25"/>
        <v>74437</v>
      </c>
    </row>
    <row r="21" spans="1:25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  <c r="V21" s="19">
        <v>34000</v>
      </c>
      <c r="W21" s="19">
        <v>34000</v>
      </c>
      <c r="X21" s="19">
        <v>26000</v>
      </c>
      <c r="Y21" s="73">
        <v>12000</v>
      </c>
    </row>
    <row r="22" spans="1:25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  <c r="V22" s="19">
        <v>5544</v>
      </c>
      <c r="W22" s="19">
        <v>4909</v>
      </c>
      <c r="X22" s="19">
        <v>4680</v>
      </c>
      <c r="Y22" s="18">
        <v>4817.5</v>
      </c>
    </row>
    <row r="23" spans="1:25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  <c r="V23" s="19">
        <v>1355</v>
      </c>
      <c r="W23" s="19">
        <v>1355</v>
      </c>
      <c r="X23" s="19">
        <v>1355</v>
      </c>
      <c r="Y23" s="18">
        <v>1354.5</v>
      </c>
    </row>
    <row r="24" spans="1:25" s="58" customFormat="1">
      <c r="A24" s="58" t="s">
        <v>65</v>
      </c>
      <c r="B24" s="59">
        <f>SUM(B21:B23)</f>
        <v>4346</v>
      </c>
      <c r="C24" s="59">
        <f t="shared" ref="C24:G24" si="26">SUM(C21:C23)</f>
        <v>4580.8810000000003</v>
      </c>
      <c r="D24" s="59">
        <f t="shared" si="26"/>
        <v>4485.8150000000005</v>
      </c>
      <c r="E24" s="59">
        <f t="shared" si="26"/>
        <v>6092</v>
      </c>
      <c r="F24" s="60">
        <f t="shared" si="26"/>
        <v>6660</v>
      </c>
      <c r="G24" s="60">
        <f t="shared" si="26"/>
        <v>6687</v>
      </c>
      <c r="H24" s="60">
        <f t="shared" ref="H24" si="27">SUM(H21:H23)</f>
        <v>6788</v>
      </c>
      <c r="I24" s="60">
        <f t="shared" ref="I24:N24" si="28">SUM(I21:I23)</f>
        <v>6658</v>
      </c>
      <c r="J24" s="60">
        <f t="shared" si="28"/>
        <v>6650</v>
      </c>
      <c r="K24" s="60">
        <f t="shared" si="28"/>
        <v>6646</v>
      </c>
      <c r="L24" s="60">
        <f t="shared" si="28"/>
        <v>6798</v>
      </c>
      <c r="M24" s="60">
        <f t="shared" si="28"/>
        <v>5818</v>
      </c>
      <c r="N24" s="60">
        <f t="shared" si="28"/>
        <v>5782</v>
      </c>
      <c r="O24" s="60">
        <f t="shared" ref="O24:R24" si="29">SUM(O21:O23)</f>
        <v>5633</v>
      </c>
      <c r="P24" s="60">
        <f t="shared" si="29"/>
        <v>6255</v>
      </c>
      <c r="Q24" s="60">
        <f t="shared" si="29"/>
        <v>6323</v>
      </c>
      <c r="R24" s="60">
        <f t="shared" si="29"/>
        <v>5782</v>
      </c>
      <c r="S24" s="60">
        <f t="shared" ref="S24:V24" si="30">SUM(S21:S23)</f>
        <v>5978.6469999999999</v>
      </c>
      <c r="T24" s="60">
        <f t="shared" si="30"/>
        <v>13504</v>
      </c>
      <c r="U24" s="60">
        <f t="shared" si="30"/>
        <v>15297.5</v>
      </c>
      <c r="V24" s="60">
        <f t="shared" si="30"/>
        <v>40899</v>
      </c>
      <c r="W24" s="60">
        <f t="shared" ref="W24:Y24" si="31">SUM(W21:W23)</f>
        <v>40264</v>
      </c>
      <c r="X24" s="60">
        <f t="shared" si="31"/>
        <v>32035</v>
      </c>
      <c r="Y24" s="60">
        <f t="shared" si="31"/>
        <v>18172</v>
      </c>
    </row>
    <row r="25" spans="1:25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  <c r="V25" s="19">
        <v>31274</v>
      </c>
      <c r="W25" s="19">
        <v>44456</v>
      </c>
      <c r="X25" s="19">
        <v>48439</v>
      </c>
      <c r="Y25" s="18">
        <v>58417.5</v>
      </c>
    </row>
    <row r="26" spans="1:25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  <c r="V26" s="19">
        <v>36157</v>
      </c>
      <c r="W26" s="19">
        <v>33969</v>
      </c>
      <c r="X26" s="19">
        <v>30445</v>
      </c>
      <c r="Y26" s="18">
        <v>28822.6</v>
      </c>
    </row>
    <row r="27" spans="1:25" s="58" customFormat="1">
      <c r="A27" s="58" t="s">
        <v>67</v>
      </c>
      <c r="B27" s="59">
        <f t="shared" ref="B27:G27" si="32">SUM(B25:B26)</f>
        <v>26942</v>
      </c>
      <c r="C27" s="59">
        <f t="shared" si="32"/>
        <v>22421</v>
      </c>
      <c r="D27" s="59">
        <f t="shared" si="32"/>
        <v>20244.887000000002</v>
      </c>
      <c r="E27" s="59">
        <f t="shared" si="32"/>
        <v>77346</v>
      </c>
      <c r="F27" s="60">
        <f t="shared" si="32"/>
        <v>67099</v>
      </c>
      <c r="G27" s="60">
        <f t="shared" si="32"/>
        <v>72720</v>
      </c>
      <c r="H27" s="60">
        <f t="shared" ref="H27:L27" si="33">SUM(H25:H26)</f>
        <v>59776</v>
      </c>
      <c r="I27" s="60">
        <f t="shared" si="33"/>
        <v>55429</v>
      </c>
      <c r="J27" s="60">
        <f t="shared" si="33"/>
        <v>55563</v>
      </c>
      <c r="K27" s="60">
        <f t="shared" si="33"/>
        <v>68376</v>
      </c>
      <c r="L27" s="60">
        <f t="shared" si="33"/>
        <v>65227</v>
      </c>
      <c r="M27" s="60">
        <f t="shared" ref="M27" si="34">SUM(M25:M26)</f>
        <v>60101</v>
      </c>
      <c r="N27" s="60">
        <f>SUM(N25:N26)</f>
        <v>51571</v>
      </c>
      <c r="O27" s="60">
        <f>SUM(O25:O26)</f>
        <v>88426</v>
      </c>
      <c r="P27" s="60">
        <f t="shared" ref="P27:Q27" si="35">SUM(P25:P26)</f>
        <v>93519</v>
      </c>
      <c r="Q27" s="60">
        <f t="shared" si="35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  <c r="U27" s="60">
        <f t="shared" ref="U27" si="36">SUM(U25:U26)</f>
        <v>93053.4</v>
      </c>
      <c r="V27" s="60">
        <f>SUM(V25:V26)</f>
        <v>67431</v>
      </c>
      <c r="W27" s="60">
        <f>SUM(W25:W26)</f>
        <v>78425</v>
      </c>
      <c r="X27" s="60">
        <f>SUM(X25:X26)</f>
        <v>78884</v>
      </c>
      <c r="Y27" s="60">
        <f>SUM(Y25:Y26)</f>
        <v>87240.1</v>
      </c>
    </row>
    <row r="28" spans="1:25" s="58" customFormat="1">
      <c r="A28" s="58" t="s">
        <v>104</v>
      </c>
      <c r="B28" s="59">
        <f t="shared" ref="B28:G28" si="37">B27+B24</f>
        <v>31288</v>
      </c>
      <c r="C28" s="59">
        <f t="shared" si="37"/>
        <v>27001.881000000001</v>
      </c>
      <c r="D28" s="59">
        <f t="shared" si="37"/>
        <v>24730.702000000005</v>
      </c>
      <c r="E28" s="59">
        <f t="shared" si="37"/>
        <v>83438</v>
      </c>
      <c r="F28" s="60">
        <f t="shared" si="37"/>
        <v>73759</v>
      </c>
      <c r="G28" s="60">
        <f t="shared" si="37"/>
        <v>79407</v>
      </c>
      <c r="H28" s="60">
        <f t="shared" ref="H28:L28" si="38">H27+H24</f>
        <v>66564</v>
      </c>
      <c r="I28" s="60">
        <f t="shared" si="38"/>
        <v>62087</v>
      </c>
      <c r="J28" s="60">
        <f t="shared" si="38"/>
        <v>62213</v>
      </c>
      <c r="K28" s="60">
        <f t="shared" si="38"/>
        <v>75022</v>
      </c>
      <c r="L28" s="60">
        <f t="shared" si="38"/>
        <v>72025</v>
      </c>
      <c r="M28" s="60">
        <f t="shared" ref="M28" si="39">M27+M24</f>
        <v>65919</v>
      </c>
      <c r="N28" s="60">
        <f>N27+N24</f>
        <v>57353</v>
      </c>
      <c r="O28" s="60">
        <f>O27+O24</f>
        <v>94059</v>
      </c>
      <c r="P28" s="60">
        <f t="shared" ref="P28:Q28" si="40">P27+P24</f>
        <v>99774</v>
      </c>
      <c r="Q28" s="60">
        <f t="shared" si="40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  <c r="U28" s="60">
        <f t="shared" ref="U28" si="41">U27+U24</f>
        <v>108350.9</v>
      </c>
      <c r="V28" s="60">
        <f>V27+V24</f>
        <v>108330</v>
      </c>
      <c r="W28" s="60">
        <f>W27+W24</f>
        <v>118689</v>
      </c>
      <c r="X28" s="60">
        <f>X27+X24</f>
        <v>110919</v>
      </c>
      <c r="Y28" s="60">
        <f>Y27+Y24</f>
        <v>105412.1</v>
      </c>
    </row>
    <row r="29" spans="1:25" s="44" customFormat="1">
      <c r="A29" s="61" t="s">
        <v>68</v>
      </c>
      <c r="B29" s="62">
        <f t="shared" ref="B29:G29" si="42">B28+B20</f>
        <v>129514</v>
      </c>
      <c r="C29" s="62">
        <f t="shared" si="42"/>
        <v>138395.77600000001</v>
      </c>
      <c r="D29" s="62">
        <f t="shared" si="42"/>
        <v>144983.16</v>
      </c>
      <c r="E29" s="62">
        <f t="shared" si="42"/>
        <v>149641</v>
      </c>
      <c r="F29" s="63">
        <f t="shared" si="42"/>
        <v>153618</v>
      </c>
      <c r="G29" s="63">
        <f t="shared" si="42"/>
        <v>142415</v>
      </c>
      <c r="H29" s="63">
        <f t="shared" ref="H29:L29" si="43">H28+H20</f>
        <v>145493</v>
      </c>
      <c r="I29" s="63">
        <f t="shared" si="43"/>
        <v>159280</v>
      </c>
      <c r="J29" s="63">
        <f t="shared" si="43"/>
        <v>175041</v>
      </c>
      <c r="K29" s="63">
        <f t="shared" si="43"/>
        <v>140972</v>
      </c>
      <c r="L29" s="63">
        <f t="shared" si="43"/>
        <v>151432</v>
      </c>
      <c r="M29" s="63">
        <f t="shared" ref="M29" si="44">M28+M20</f>
        <v>157993</v>
      </c>
      <c r="N29" s="63">
        <f>N28+N20</f>
        <v>162661</v>
      </c>
      <c r="O29" s="63">
        <f>O28+O20</f>
        <v>152426</v>
      </c>
      <c r="P29" s="63">
        <f t="shared" ref="P29:Q29" si="45">P28+P20</f>
        <v>173254</v>
      </c>
      <c r="Q29" s="63">
        <f t="shared" si="45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  <c r="U29" s="63">
        <f t="shared" ref="U29" si="46">U28+U20</f>
        <v>181030.9</v>
      </c>
      <c r="V29" s="63">
        <f>V28+V20</f>
        <v>184809</v>
      </c>
      <c r="W29" s="63">
        <f>W28+W20</f>
        <v>184090</v>
      </c>
      <c r="X29" s="63">
        <f>X28+X20</f>
        <v>180183</v>
      </c>
      <c r="Y29" s="63">
        <f>Y28+Y20</f>
        <v>179849.1</v>
      </c>
    </row>
    <row r="30" spans="1:25">
      <c r="B30" s="20">
        <f t="shared" ref="B30:G30" si="47">B29-B15</f>
        <v>0</v>
      </c>
      <c r="C30" s="20">
        <f t="shared" si="47"/>
        <v>-0.22399999998742715</v>
      </c>
      <c r="D30" s="20">
        <f t="shared" si="47"/>
        <v>0</v>
      </c>
      <c r="E30" s="20">
        <f t="shared" si="47"/>
        <v>-0.18299999998998828</v>
      </c>
      <c r="F30" s="21">
        <f t="shared" si="47"/>
        <v>0</v>
      </c>
      <c r="G30" s="21">
        <f t="shared" si="47"/>
        <v>0</v>
      </c>
      <c r="H30" s="21">
        <f t="shared" ref="H30" si="48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49">L29-L15</f>
        <v>0</v>
      </c>
      <c r="M30" s="21">
        <f t="shared" si="49"/>
        <v>0</v>
      </c>
      <c r="N30" s="21">
        <f>N29-N15</f>
        <v>0</v>
      </c>
      <c r="O30" s="21">
        <f>O29-O15</f>
        <v>0</v>
      </c>
      <c r="P30" s="21">
        <f t="shared" ref="P30:Q30" si="50">P29-P15</f>
        <v>0</v>
      </c>
      <c r="Q30" s="21">
        <f t="shared" si="50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  <c r="U30" s="21">
        <f t="shared" ref="U30" si="51">U29-U15</f>
        <v>-0.10000000000582077</v>
      </c>
      <c r="V30" s="21">
        <f>V29-V15</f>
        <v>0</v>
      </c>
      <c r="W30" s="21">
        <f>W29-W15</f>
        <v>0</v>
      </c>
      <c r="X30" s="21">
        <f>X29-X15</f>
        <v>0</v>
      </c>
      <c r="Y30" s="21">
        <f>Y29-Y15</f>
        <v>0.10000000000582077</v>
      </c>
    </row>
    <row r="33" spans="2:5">
      <c r="B33" s="20"/>
      <c r="C33" s="20"/>
      <c r="D33" s="20"/>
      <c r="E33" s="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H8" sqref="AH8"/>
    </sheetView>
  </sheetViews>
  <sheetFormatPr defaultColWidth="8.85546875" defaultRowHeight="12.75" outlineLevelCol="1"/>
  <cols>
    <col min="1" max="1" width="59.85546875" style="13" customWidth="1"/>
    <col min="2" max="5" width="13.5703125" style="13" hidden="1" customWidth="1" outlineLevel="1"/>
    <col min="6" max="9" width="11.28515625" style="45" hidden="1" customWidth="1" outlineLevel="1"/>
    <col min="10" max="10" width="13.5703125" style="13" hidden="1" customWidth="1" outlineLevel="1"/>
    <col min="11" max="11" width="9.7109375" style="45" hidden="1" customWidth="1" outlineLevel="1"/>
    <col min="12" max="14" width="10.28515625" style="45" hidden="1" customWidth="1" outlineLevel="1"/>
    <col min="15" max="15" width="10" style="13" hidden="1" customWidth="1" outlineLevel="1"/>
    <col min="16" max="19" width="10.28515625" style="13" hidden="1" customWidth="1" outlineLevel="1"/>
    <col min="20" max="21" width="9.28515625" style="13" hidden="1" customWidth="1" outlineLevel="1"/>
    <col min="22" max="24" width="9" style="13" hidden="1" customWidth="1" outlineLevel="1"/>
    <col min="25" max="25" width="8.85546875" style="13" collapsed="1"/>
    <col min="26" max="29" width="8.85546875" style="13"/>
    <col min="30" max="30" width="8.85546875" style="13" collapsed="1"/>
    <col min="31" max="32" width="8.85546875" style="13"/>
    <col min="33" max="34" width="8.85546875" style="13" customWidth="1"/>
    <col min="35" max="16384" width="8.85546875" style="13"/>
  </cols>
  <sheetData>
    <row r="2" spans="1:34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2016</v>
      </c>
      <c r="AE2" s="51">
        <v>2016</v>
      </c>
      <c r="AF2" s="51">
        <v>2016</v>
      </c>
      <c r="AG2" s="51">
        <v>2016</v>
      </c>
      <c r="AH2" s="51">
        <v>2016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  <c r="AD4" s="20">
        <f>SUM(AE4:AH4)</f>
        <v>51354</v>
      </c>
      <c r="AE4" s="19">
        <v>9875</v>
      </c>
      <c r="AF4" s="19">
        <v>16745</v>
      </c>
      <c r="AG4" s="19">
        <v>9794</v>
      </c>
      <c r="AH4" s="19">
        <v>14940</v>
      </c>
    </row>
    <row r="5" spans="1:34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  <c r="AD5" s="20">
        <f>SUM(AE5:AH5)</f>
        <v>-17871</v>
      </c>
      <c r="AE5" s="19">
        <v>-3278</v>
      </c>
      <c r="AF5" s="19">
        <v>-7502</v>
      </c>
      <c r="AG5" s="19">
        <v>-1027</v>
      </c>
      <c r="AH5" s="19">
        <v>-6064</v>
      </c>
    </row>
    <row r="6" spans="1:34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30547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3814</v>
      </c>
      <c r="AD6" s="65">
        <f t="shared" ref="AD6:AH6" si="3">AD4+AD5</f>
        <v>33483</v>
      </c>
      <c r="AE6" s="66">
        <f t="shared" si="3"/>
        <v>6597</v>
      </c>
      <c r="AF6" s="66">
        <f t="shared" si="3"/>
        <v>9243</v>
      </c>
      <c r="AG6" s="66">
        <f t="shared" si="3"/>
        <v>8767</v>
      </c>
      <c r="AH6" s="66">
        <f t="shared" si="3"/>
        <v>8876</v>
      </c>
    </row>
    <row r="7" spans="1:34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  <c r="AD7" s="20">
        <f>SUM(AE7:AH7)</f>
        <v>-22584</v>
      </c>
      <c r="AE7" s="19">
        <v>-4849</v>
      </c>
      <c r="AF7" s="19">
        <v>-6787</v>
      </c>
      <c r="AG7" s="19">
        <v>-4782</v>
      </c>
      <c r="AH7" s="19">
        <v>-6166</v>
      </c>
    </row>
    <row r="8" spans="1:34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4">F6+F7</f>
        <v>15227</v>
      </c>
      <c r="G8" s="47">
        <f t="shared" si="4"/>
        <v>10216</v>
      </c>
      <c r="H8" s="47">
        <f t="shared" si="4"/>
        <v>17399</v>
      </c>
      <c r="I8" s="47">
        <f t="shared" si="4"/>
        <v>18361.800000000003</v>
      </c>
      <c r="J8" s="35">
        <f>J6+J7</f>
        <v>80743</v>
      </c>
      <c r="K8" s="47">
        <f t="shared" ref="K8:S8" si="5">K6+K7</f>
        <v>11026</v>
      </c>
      <c r="L8" s="47">
        <f t="shared" si="5"/>
        <v>26581</v>
      </c>
      <c r="M8" s="47">
        <f t="shared" si="5"/>
        <v>23363</v>
      </c>
      <c r="N8" s="47">
        <f t="shared" si="5"/>
        <v>19773</v>
      </c>
      <c r="O8" s="35">
        <f t="shared" si="5"/>
        <v>63744</v>
      </c>
      <c r="P8" s="47">
        <f t="shared" si="5"/>
        <v>17988</v>
      </c>
      <c r="Q8" s="47">
        <f t="shared" si="5"/>
        <v>16213</v>
      </c>
      <c r="R8" s="47">
        <f t="shared" si="5"/>
        <v>17887</v>
      </c>
      <c r="S8" s="47">
        <f t="shared" si="5"/>
        <v>11656</v>
      </c>
      <c r="T8" s="35">
        <f t="shared" ref="T8:X8" si="6">T6+T7</f>
        <v>32400</v>
      </c>
      <c r="U8" s="47">
        <f t="shared" si="6"/>
        <v>3189</v>
      </c>
      <c r="V8" s="47">
        <f t="shared" si="6"/>
        <v>11221</v>
      </c>
      <c r="W8" s="47">
        <f t="shared" si="6"/>
        <v>12169</v>
      </c>
      <c r="X8" s="47">
        <f t="shared" si="6"/>
        <v>5821</v>
      </c>
      <c r="Y8" s="35">
        <f t="shared" ref="Y8:AC8" si="7">Y6+Y7</f>
        <v>-13293.43</v>
      </c>
      <c r="Z8" s="47">
        <f t="shared" si="7"/>
        <v>-13494</v>
      </c>
      <c r="AA8" s="47">
        <f t="shared" si="7"/>
        <v>4533.57</v>
      </c>
      <c r="AB8" s="47">
        <f t="shared" si="7"/>
        <v>7968</v>
      </c>
      <c r="AC8" s="47">
        <f t="shared" si="7"/>
        <v>-12301</v>
      </c>
      <c r="AD8" s="35">
        <f t="shared" ref="AD8:AH8" si="8">AD6+AD7</f>
        <v>10899</v>
      </c>
      <c r="AE8" s="47">
        <f t="shared" si="8"/>
        <v>1748</v>
      </c>
      <c r="AF8" s="47">
        <f t="shared" si="8"/>
        <v>2456</v>
      </c>
      <c r="AG8" s="47">
        <f t="shared" si="8"/>
        <v>3985</v>
      </c>
      <c r="AH8" s="47">
        <f t="shared" si="8"/>
        <v>2710</v>
      </c>
    </row>
    <row r="9" spans="1:34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  <c r="AE9" s="19"/>
      <c r="AF9" s="45"/>
      <c r="AG9" s="45"/>
      <c r="AH9" s="45"/>
    </row>
    <row r="10" spans="1:34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9">H7</f>
        <v>-5331</v>
      </c>
      <c r="I10" s="66">
        <f t="shared" si="9"/>
        <v>-5127</v>
      </c>
      <c r="J10" s="65">
        <f t="shared" si="9"/>
        <v>-17313</v>
      </c>
      <c r="K10" s="66">
        <f t="shared" si="9"/>
        <v>-5263</v>
      </c>
      <c r="L10" s="66">
        <f t="shared" si="9"/>
        <v>-3710</v>
      </c>
      <c r="M10" s="66">
        <f t="shared" si="9"/>
        <v>-6900</v>
      </c>
      <c r="N10" s="66">
        <f t="shared" si="9"/>
        <v>-1440</v>
      </c>
      <c r="O10" s="65">
        <f t="shared" si="9"/>
        <v>-19815</v>
      </c>
      <c r="P10" s="66">
        <f t="shared" si="9"/>
        <v>-2548</v>
      </c>
      <c r="Q10" s="66">
        <f t="shared" si="9"/>
        <v>-3822</v>
      </c>
      <c r="R10" s="66">
        <f t="shared" si="9"/>
        <v>-7160</v>
      </c>
      <c r="S10" s="66">
        <f t="shared" si="9"/>
        <v>-6285</v>
      </c>
      <c r="T10" s="65">
        <f t="shared" ref="T10:X10" si="10">T7</f>
        <v>-23314</v>
      </c>
      <c r="U10" s="66">
        <f t="shared" si="10"/>
        <v>-8566</v>
      </c>
      <c r="V10" s="66">
        <f t="shared" si="10"/>
        <v>-5155</v>
      </c>
      <c r="W10" s="66">
        <f t="shared" si="10"/>
        <v>-5586</v>
      </c>
      <c r="X10" s="66">
        <f t="shared" si="10"/>
        <v>-4007</v>
      </c>
      <c r="Y10" s="65">
        <f t="shared" ref="Y10:AC10" si="11">Y7</f>
        <v>-43840.43</v>
      </c>
      <c r="Z10" s="66">
        <f t="shared" si="11"/>
        <v>-19851</v>
      </c>
      <c r="AA10" s="66">
        <f t="shared" si="11"/>
        <v>-3699.4300000000003</v>
      </c>
      <c r="AB10" s="66">
        <f t="shared" si="11"/>
        <v>-4175</v>
      </c>
      <c r="AC10" s="66">
        <f t="shared" si="11"/>
        <v>-16115</v>
      </c>
      <c r="AD10" s="65">
        <f t="shared" ref="AD10:AH10" si="12">AD7</f>
        <v>-22584</v>
      </c>
      <c r="AE10" s="66">
        <f t="shared" si="12"/>
        <v>-4849</v>
      </c>
      <c r="AF10" s="66">
        <f t="shared" si="12"/>
        <v>-6787</v>
      </c>
      <c r="AG10" s="66">
        <f t="shared" si="12"/>
        <v>-4782</v>
      </c>
      <c r="AH10" s="66">
        <f t="shared" si="12"/>
        <v>-6166</v>
      </c>
    </row>
    <row r="11" spans="1:34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3">F8</f>
        <v>15227</v>
      </c>
      <c r="G11" s="19">
        <f t="shared" si="13"/>
        <v>10216</v>
      </c>
      <c r="H11" s="19">
        <f t="shared" si="13"/>
        <v>17399</v>
      </c>
      <c r="I11" s="19">
        <f t="shared" si="13"/>
        <v>18361.800000000003</v>
      </c>
      <c r="J11" s="18">
        <f t="shared" si="13"/>
        <v>80743</v>
      </c>
      <c r="K11" s="19">
        <f t="shared" si="13"/>
        <v>11026</v>
      </c>
      <c r="L11" s="19">
        <f t="shared" si="13"/>
        <v>26581</v>
      </c>
      <c r="M11" s="19">
        <f t="shared" si="13"/>
        <v>23363</v>
      </c>
      <c r="N11" s="19">
        <f t="shared" si="13"/>
        <v>19773</v>
      </c>
      <c r="O11" s="18">
        <f t="shared" si="13"/>
        <v>63744</v>
      </c>
      <c r="P11" s="19">
        <f t="shared" si="13"/>
        <v>17988</v>
      </c>
      <c r="Q11" s="19">
        <f t="shared" si="13"/>
        <v>16213</v>
      </c>
      <c r="R11" s="19">
        <f t="shared" si="13"/>
        <v>17887</v>
      </c>
      <c r="S11" s="19">
        <f t="shared" si="13"/>
        <v>11656</v>
      </c>
      <c r="T11" s="18">
        <f t="shared" ref="T11:X11" si="14">T8</f>
        <v>32400</v>
      </c>
      <c r="U11" s="19">
        <f t="shared" si="14"/>
        <v>3189</v>
      </c>
      <c r="V11" s="19">
        <f t="shared" si="14"/>
        <v>11221</v>
      </c>
      <c r="W11" s="19">
        <f t="shared" si="14"/>
        <v>12169</v>
      </c>
      <c r="X11" s="19">
        <f t="shared" si="14"/>
        <v>5821</v>
      </c>
      <c r="Y11" s="18">
        <f t="shared" ref="Y11:AC11" si="15">Y8</f>
        <v>-13293.43</v>
      </c>
      <c r="Z11" s="19">
        <f t="shared" si="15"/>
        <v>-13494</v>
      </c>
      <c r="AA11" s="19">
        <f t="shared" si="15"/>
        <v>4533.57</v>
      </c>
      <c r="AB11" s="19">
        <f t="shared" si="15"/>
        <v>7968</v>
      </c>
      <c r="AC11" s="19">
        <f t="shared" si="15"/>
        <v>-12301</v>
      </c>
      <c r="AD11" s="18">
        <f t="shared" ref="AD11:AH11" si="16">AD8</f>
        <v>10899</v>
      </c>
      <c r="AE11" s="19">
        <f t="shared" si="16"/>
        <v>1748</v>
      </c>
      <c r="AF11" s="19">
        <f t="shared" si="16"/>
        <v>2456</v>
      </c>
      <c r="AG11" s="19">
        <f t="shared" si="16"/>
        <v>3985</v>
      </c>
      <c r="AH11" s="19">
        <f t="shared" si="16"/>
        <v>2710</v>
      </c>
    </row>
    <row r="12" spans="1:34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  <c r="AD12" s="20">
        <f>SUM(AE12:AH12)</f>
        <v>-6678</v>
      </c>
      <c r="AE12" s="66">
        <v>0</v>
      </c>
      <c r="AF12" s="66">
        <v>1322</v>
      </c>
      <c r="AG12" s="66">
        <v>-4000</v>
      </c>
      <c r="AH12" s="66">
        <v>-4000</v>
      </c>
    </row>
    <row r="13" spans="1:34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7">F11+F12</f>
        <v>3011</v>
      </c>
      <c r="G13" s="47">
        <f t="shared" si="17"/>
        <v>-3501</v>
      </c>
      <c r="H13" s="47">
        <f t="shared" si="17"/>
        <v>214</v>
      </c>
      <c r="I13" s="47">
        <f t="shared" ref="I13" si="18">I11+I12</f>
        <v>1997.8000000000029</v>
      </c>
      <c r="J13" s="35">
        <f t="shared" ref="J13:K13" si="19">J11+J12</f>
        <v>15841</v>
      </c>
      <c r="K13" s="47">
        <f t="shared" si="19"/>
        <v>-924</v>
      </c>
      <c r="L13" s="47">
        <f t="shared" ref="L13" si="20">L11+L12</f>
        <v>-71</v>
      </c>
      <c r="M13" s="47">
        <f t="shared" ref="M13" si="21">M11+M12</f>
        <v>3113</v>
      </c>
      <c r="N13" s="47">
        <f t="shared" ref="N13" si="22">N11+N12</f>
        <v>13723</v>
      </c>
      <c r="O13" s="35">
        <f t="shared" ref="O13" si="23">O11+O12</f>
        <v>604</v>
      </c>
      <c r="P13" s="47">
        <f t="shared" ref="P13" si="24">P11+P12</f>
        <v>17038</v>
      </c>
      <c r="Q13" s="47">
        <f t="shared" ref="Q13" si="25">Q11+Q12</f>
        <v>-31149</v>
      </c>
      <c r="R13" s="47">
        <f t="shared" ref="R13" si="26">R11+R12</f>
        <v>14087</v>
      </c>
      <c r="S13" s="47">
        <f t="shared" ref="S13:W13" si="27">S11+S12</f>
        <v>628</v>
      </c>
      <c r="T13" s="35">
        <f t="shared" si="27"/>
        <v>-860</v>
      </c>
      <c r="U13" s="47">
        <f t="shared" si="27"/>
        <v>3189</v>
      </c>
      <c r="V13" s="47">
        <f t="shared" si="27"/>
        <v>-7561</v>
      </c>
      <c r="W13" s="47">
        <f t="shared" si="27"/>
        <v>15469</v>
      </c>
      <c r="X13" s="47">
        <f t="shared" ref="X13:AB13" si="28">X11+X12</f>
        <v>-11957</v>
      </c>
      <c r="Y13" s="35">
        <f t="shared" si="28"/>
        <v>-23794.43</v>
      </c>
      <c r="Z13" s="47">
        <f t="shared" si="28"/>
        <v>-13494</v>
      </c>
      <c r="AA13" s="47">
        <f t="shared" si="28"/>
        <v>8348.57</v>
      </c>
      <c r="AB13" s="47">
        <f t="shared" si="28"/>
        <v>-6348</v>
      </c>
      <c r="AC13" s="47">
        <f t="shared" ref="AC13:AG13" si="29">AC11+AC12</f>
        <v>-12301</v>
      </c>
      <c r="AD13" s="35">
        <f t="shared" si="29"/>
        <v>4221</v>
      </c>
      <c r="AE13" s="47">
        <f t="shared" si="29"/>
        <v>1748</v>
      </c>
      <c r="AF13" s="47">
        <f t="shared" si="29"/>
        <v>3778</v>
      </c>
      <c r="AG13" s="47">
        <f t="shared" si="29"/>
        <v>-15</v>
      </c>
      <c r="AH13" s="47">
        <f t="shared" ref="AH13" si="30">AH11+AH12</f>
        <v>-1290</v>
      </c>
    </row>
    <row r="14" spans="1:34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  <c r="AE14" s="19"/>
      <c r="AF14" s="45"/>
      <c r="AG14" s="45"/>
      <c r="AH14" s="45"/>
    </row>
    <row r="15" spans="1:34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  <c r="AD15" s="20">
        <f>AC19</f>
        <v>8477.4389999999985</v>
      </c>
      <c r="AE15" s="19">
        <f>AC19</f>
        <v>8477.4389999999985</v>
      </c>
      <c r="AF15" s="19">
        <f>AE19</f>
        <v>10044.438999999998</v>
      </c>
      <c r="AG15" s="19">
        <f t="shared" ref="AG15:AH15" si="31">AF19</f>
        <v>13848.438999999998</v>
      </c>
      <c r="AH15" s="19">
        <f t="shared" si="31"/>
        <v>14073.438999999998</v>
      </c>
    </row>
    <row r="16" spans="1:34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  <c r="AE16" s="19"/>
      <c r="AF16" s="45"/>
      <c r="AG16" s="45"/>
      <c r="AH16" s="45"/>
    </row>
    <row r="17" spans="1:34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32">F13</f>
        <v>3011</v>
      </c>
      <c r="G17" s="19">
        <f t="shared" si="32"/>
        <v>-3501</v>
      </c>
      <c r="H17" s="19">
        <f t="shared" si="32"/>
        <v>214</v>
      </c>
      <c r="I17" s="19">
        <f t="shared" si="32"/>
        <v>1997.8000000000029</v>
      </c>
      <c r="J17" s="18">
        <f t="shared" si="32"/>
        <v>15841</v>
      </c>
      <c r="K17" s="19">
        <f t="shared" si="32"/>
        <v>-924</v>
      </c>
      <c r="L17" s="19">
        <f t="shared" si="32"/>
        <v>-71</v>
      </c>
      <c r="M17" s="19">
        <f t="shared" si="32"/>
        <v>3113</v>
      </c>
      <c r="N17" s="19">
        <f t="shared" si="32"/>
        <v>13723</v>
      </c>
      <c r="O17" s="18">
        <f t="shared" si="32"/>
        <v>604</v>
      </c>
      <c r="P17" s="19">
        <f t="shared" si="32"/>
        <v>17038</v>
      </c>
      <c r="Q17" s="19">
        <f t="shared" si="32"/>
        <v>-31149</v>
      </c>
      <c r="R17" s="19">
        <f t="shared" si="32"/>
        <v>14087</v>
      </c>
      <c r="S17" s="19">
        <f t="shared" si="32"/>
        <v>628</v>
      </c>
      <c r="T17" s="18">
        <f t="shared" ref="T17:X17" si="33">T13</f>
        <v>-860</v>
      </c>
      <c r="U17" s="19">
        <f t="shared" si="33"/>
        <v>3189</v>
      </c>
      <c r="V17" s="19">
        <f t="shared" si="33"/>
        <v>-7561</v>
      </c>
      <c r="W17" s="19">
        <f t="shared" si="33"/>
        <v>15469</v>
      </c>
      <c r="X17" s="19">
        <f t="shared" si="33"/>
        <v>-11957</v>
      </c>
      <c r="Y17" s="18">
        <f t="shared" ref="Y17:AC17" si="34">Y13</f>
        <v>-23794.43</v>
      </c>
      <c r="Z17" s="19">
        <f t="shared" si="34"/>
        <v>-13494</v>
      </c>
      <c r="AA17" s="19">
        <f t="shared" si="34"/>
        <v>8348.57</v>
      </c>
      <c r="AB17" s="19">
        <f t="shared" si="34"/>
        <v>-6348</v>
      </c>
      <c r="AC17" s="19">
        <f t="shared" si="34"/>
        <v>-12301</v>
      </c>
      <c r="AD17" s="18">
        <f t="shared" ref="AD17:AH17" si="35">AD13</f>
        <v>4221</v>
      </c>
      <c r="AE17" s="19">
        <f t="shared" si="35"/>
        <v>1748</v>
      </c>
      <c r="AF17" s="19">
        <f t="shared" si="35"/>
        <v>3778</v>
      </c>
      <c r="AG17" s="19">
        <f t="shared" si="35"/>
        <v>-15</v>
      </c>
      <c r="AH17" s="19">
        <f t="shared" si="35"/>
        <v>-1290</v>
      </c>
    </row>
    <row r="18" spans="1:34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  <c r="AD18" s="20">
        <f>SUM(AE18:AH18)</f>
        <v>-38</v>
      </c>
      <c r="AE18" s="19">
        <v>-181</v>
      </c>
      <c r="AF18" s="45">
        <v>26</v>
      </c>
      <c r="AG18" s="19">
        <v>240</v>
      </c>
      <c r="AH18" s="19">
        <v>-123</v>
      </c>
    </row>
    <row r="19" spans="1:34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36">F15+F17</f>
        <v>4363.8689999999997</v>
      </c>
      <c r="G19" s="47">
        <f t="shared" si="36"/>
        <v>862.86899999999969</v>
      </c>
      <c r="H19" s="47">
        <f t="shared" si="36"/>
        <v>1076.8689999999997</v>
      </c>
      <c r="I19" s="47">
        <f t="shared" si="36"/>
        <v>3074.6690000000026</v>
      </c>
      <c r="J19" s="35">
        <f>J15+J17</f>
        <v>18915.868999999999</v>
      </c>
      <c r="K19" s="47">
        <f t="shared" ref="K19:S19" si="37">K15+K17</f>
        <v>2150.8689999999997</v>
      </c>
      <c r="L19" s="47">
        <f t="shared" si="37"/>
        <v>2079.8689999999997</v>
      </c>
      <c r="M19" s="47">
        <f t="shared" si="37"/>
        <v>5192.8689999999997</v>
      </c>
      <c r="N19" s="47">
        <f t="shared" si="37"/>
        <v>18915.868999999999</v>
      </c>
      <c r="O19" s="35">
        <f t="shared" si="37"/>
        <v>19519.868999999999</v>
      </c>
      <c r="P19" s="47">
        <f t="shared" si="37"/>
        <v>35953.868999999999</v>
      </c>
      <c r="Q19" s="47">
        <f t="shared" si="37"/>
        <v>4804.8689999999988</v>
      </c>
      <c r="R19" s="47">
        <f t="shared" si="37"/>
        <v>18891.868999999999</v>
      </c>
      <c r="S19" s="47">
        <f t="shared" si="37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8">V15+V17+V18</f>
        <v>15451.868999999999</v>
      </c>
      <c r="W19" s="47">
        <f t="shared" si="38"/>
        <v>38957.868999999999</v>
      </c>
      <c r="X19" s="47">
        <f t="shared" si="38"/>
        <v>31588.868999999999</v>
      </c>
      <c r="Y19" s="35">
        <f>Y15+Y17+Y18</f>
        <v>8477.4389999999985</v>
      </c>
      <c r="Z19" s="47">
        <f>Z15+Z17+Z18</f>
        <v>19141.868999999999</v>
      </c>
      <c r="AA19" s="47">
        <f t="shared" ref="AA19:AC19" si="39">AA15+AA17+AA18</f>
        <v>27203.438999999998</v>
      </c>
      <c r="AB19" s="47">
        <f t="shared" si="39"/>
        <v>20747.438999999998</v>
      </c>
      <c r="AC19" s="47">
        <f t="shared" si="39"/>
        <v>8477.4389999999985</v>
      </c>
      <c r="AD19" s="35">
        <f>AD15+AD17+AD18</f>
        <v>12660.438999999998</v>
      </c>
      <c r="AE19" s="47">
        <f>AE15+AE17+AE18</f>
        <v>10044.438999999998</v>
      </c>
      <c r="AF19" s="47">
        <f t="shared" ref="AF19:AH19" si="40">AF15+AF17+AF18</f>
        <v>13848.438999999998</v>
      </c>
      <c r="AG19" s="47">
        <f t="shared" si="40"/>
        <v>14073.438999999998</v>
      </c>
      <c r="AH19" s="47">
        <f t="shared" si="40"/>
        <v>12660.438999999998</v>
      </c>
    </row>
    <row r="20" spans="1:34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  <c r="AD20" s="20"/>
    </row>
    <row r="47" spans="1:1">
      <c r="A47" s="6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7" sqref="AD7"/>
    </sheetView>
  </sheetViews>
  <sheetFormatPr defaultColWidth="8.85546875" defaultRowHeight="12.75" outlineLevelRow="1" outlineLevelCol="1"/>
  <cols>
    <col min="1" max="1" width="26.140625" style="13" customWidth="1"/>
    <col min="2" max="5" width="9.85546875" style="13" hidden="1" customWidth="1" outlineLevel="1"/>
    <col min="6" max="9" width="8.28515625" style="45" hidden="1" customWidth="1" outlineLevel="1"/>
    <col min="10" max="10" width="9.85546875" style="13" hidden="1" customWidth="1" outlineLevel="1"/>
    <col min="11" max="11" width="8.28515625" style="45" hidden="1" customWidth="1" outlineLevel="1"/>
    <col min="12" max="12" width="8.7109375" style="45" hidden="1" customWidth="1" outlineLevel="1"/>
    <col min="13" max="13" width="9" style="45" hidden="1" customWidth="1" outlineLevel="1"/>
    <col min="14" max="14" width="8.7109375" style="45" hidden="1" customWidth="1" outlineLevel="1"/>
    <col min="15" max="15" width="8.85546875" style="13" hidden="1" customWidth="1" outlineLevel="1"/>
    <col min="16" max="19" width="9.140625" style="45" hidden="1" customWidth="1" outlineLevel="1"/>
    <col min="20" max="24" width="9" style="13" hidden="1" customWidth="1" outlineLevel="1"/>
    <col min="25" max="25" width="9" style="13" bestFit="1" customWidth="1" collapsed="1"/>
    <col min="26" max="29" width="9" style="13" bestFit="1" customWidth="1"/>
    <col min="30" max="30" width="9" style="13" bestFit="1" customWidth="1" collapsed="1"/>
    <col min="31" max="32" width="9" style="13" bestFit="1" customWidth="1"/>
    <col min="33" max="34" width="9" style="13" customWidth="1"/>
    <col min="35" max="16384" width="8.85546875" style="13"/>
  </cols>
  <sheetData>
    <row r="2" spans="1:34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  <c r="AD3" s="15" t="s">
        <v>11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  <c r="AE4" s="45"/>
      <c r="AF4" s="45"/>
      <c r="AG4" s="45"/>
      <c r="AH4" s="45"/>
    </row>
    <row r="5" spans="1:34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  <c r="AD5" s="18">
        <f>SUM(AE5:AH5)</f>
        <v>5981</v>
      </c>
      <c r="AE5" s="19">
        <v>206</v>
      </c>
      <c r="AF5" s="19">
        <v>1969</v>
      </c>
      <c r="AG5" s="19">
        <v>643</v>
      </c>
      <c r="AH5" s="45">
        <v>3163</v>
      </c>
    </row>
    <row r="6" spans="1:34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  <c r="AD6" s="18">
        <f>SUM(AE6:AH6)</f>
        <v>15667</v>
      </c>
      <c r="AE6" s="19">
        <v>5722</v>
      </c>
      <c r="AF6" s="19">
        <v>1995</v>
      </c>
      <c r="AG6" s="19">
        <v>3064</v>
      </c>
      <c r="AH6" s="19">
        <v>4886</v>
      </c>
    </row>
    <row r="7" spans="1:34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51017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8830</v>
      </c>
      <c r="AD7" s="35">
        <f>SUM(AE7:AH7)</f>
        <v>21648</v>
      </c>
      <c r="AE7" s="47">
        <f t="shared" ref="AE7:AH7" si="3">SUM(AE5:AE6)</f>
        <v>5928</v>
      </c>
      <c r="AF7" s="47">
        <f t="shared" si="3"/>
        <v>3964</v>
      </c>
      <c r="AG7" s="47">
        <f t="shared" si="3"/>
        <v>3707</v>
      </c>
      <c r="AH7" s="47">
        <f t="shared" si="3"/>
        <v>8049</v>
      </c>
    </row>
    <row r="8" spans="1:34">
      <c r="U8" s="45"/>
      <c r="V8" s="45"/>
      <c r="W8" s="45"/>
      <c r="X8" s="45"/>
      <c r="Z8" s="45"/>
      <c r="AA8" s="45"/>
      <c r="AB8" s="45"/>
      <c r="AC8" s="45"/>
      <c r="AE8" s="45"/>
      <c r="AF8" s="45"/>
      <c r="AG8" s="45"/>
      <c r="AH8" s="45"/>
    </row>
    <row r="9" spans="1:34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  <c r="AD9" s="18">
        <f>SUM(AE9:AH9)</f>
        <v>147228.94787174999</v>
      </c>
      <c r="AE9" s="19">
        <f>Revenues!AE8</f>
        <v>35517</v>
      </c>
      <c r="AF9" s="19">
        <f>Revenues!AF8</f>
        <v>36027</v>
      </c>
      <c r="AG9" s="19">
        <f>Revenues!AG8</f>
        <v>37531.147871749999</v>
      </c>
      <c r="AH9" s="19">
        <f>Revenues!AH8</f>
        <v>38153.800000000003</v>
      </c>
    </row>
    <row r="10" spans="1:34" collapsed="1">
      <c r="U10" s="45"/>
      <c r="V10" s="45"/>
      <c r="W10" s="45"/>
      <c r="X10" s="45"/>
      <c r="Z10" s="45"/>
      <c r="AA10" s="45"/>
      <c r="AB10" s="45"/>
      <c r="AC10" s="45"/>
      <c r="AE10" s="45"/>
      <c r="AF10" s="45"/>
      <c r="AG10" s="45"/>
      <c r="AH10" s="45"/>
    </row>
    <row r="11" spans="1:34">
      <c r="A11" s="13" t="s">
        <v>101</v>
      </c>
      <c r="B11" s="23">
        <f>B7/B9</f>
        <v>0.18908800785565238</v>
      </c>
      <c r="C11" s="23">
        <f t="shared" ref="C11:M11" si="4">C7/C9</f>
        <v>0.18739179476417814</v>
      </c>
      <c r="D11" s="23">
        <f t="shared" si="4"/>
        <v>0.14990527654436034</v>
      </c>
      <c r="E11" s="23">
        <f t="shared" si="4"/>
        <v>0.14686491427964218</v>
      </c>
      <c r="F11" s="38">
        <f t="shared" si="4"/>
        <v>6.6742678029112296E-2</v>
      </c>
      <c r="G11" s="38">
        <f t="shared" si="4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4"/>
        <v>0.12249960513968763</v>
      </c>
      <c r="L11" s="38">
        <f t="shared" si="4"/>
        <v>0.12770362558135515</v>
      </c>
      <c r="M11" s="38">
        <f t="shared" si="4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5">P7/P9</f>
        <v>5.3800983970798286E-2</v>
      </c>
      <c r="Q11" s="38">
        <f t="shared" si="5"/>
        <v>3.9304960264844098E-2</v>
      </c>
      <c r="R11" s="38">
        <f t="shared" si="5"/>
        <v>9.5107534973782368E-2</v>
      </c>
      <c r="S11" s="38">
        <f t="shared" si="5"/>
        <v>0.26088365911374761</v>
      </c>
      <c r="T11" s="23">
        <f>T7/T9</f>
        <v>0.1100252337835832</v>
      </c>
      <c r="U11" s="38">
        <f t="shared" ref="U11:X11" si="6">U7/U9</f>
        <v>4.8508761750029016E-2</v>
      </c>
      <c r="V11" s="38">
        <f t="shared" si="6"/>
        <v>8.9460214053047923E-2</v>
      </c>
      <c r="W11" s="38">
        <f t="shared" si="6"/>
        <v>0.11523528861446347</v>
      </c>
      <c r="X11" s="38">
        <f t="shared" si="6"/>
        <v>0.19364205635794365</v>
      </c>
      <c r="Y11" s="23">
        <f>Y7/Y9</f>
        <v>0.34696820449488458</v>
      </c>
      <c r="Z11" s="38">
        <f t="shared" ref="Z11:AC11" si="7">Z7/Z9</f>
        <v>0.82202498099172094</v>
      </c>
      <c r="AA11" s="38">
        <f t="shared" si="7"/>
        <v>8.3322342028363847E-2</v>
      </c>
      <c r="AB11" s="38">
        <f t="shared" si="7"/>
        <v>0.2706669193902142</v>
      </c>
      <c r="AC11" s="38">
        <f t="shared" si="7"/>
        <v>0.23101274101980482</v>
      </c>
      <c r="AD11" s="23">
        <f>AD7/AD9</f>
        <v>0.14703630171192561</v>
      </c>
      <c r="AE11" s="38">
        <f t="shared" ref="AE11:AH11" si="8">AE7/AE9</f>
        <v>0.16690598868147646</v>
      </c>
      <c r="AF11" s="38">
        <f t="shared" si="8"/>
        <v>0.11002858966885946</v>
      </c>
      <c r="AG11" s="38">
        <f t="shared" si="8"/>
        <v>9.8771292918282655E-2</v>
      </c>
      <c r="AH11" s="38">
        <f t="shared" si="8"/>
        <v>0.21096194874429283</v>
      </c>
    </row>
    <row r="13" spans="1:34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2018-01-18T04:16:53Z</cp:lastPrinted>
  <dcterms:created xsi:type="dcterms:W3CDTF">2013-01-30T05:33:18Z</dcterms:created>
  <dcterms:modified xsi:type="dcterms:W3CDTF">2018-01-26T03:09:13Z</dcterms:modified>
</cp:coreProperties>
</file>