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6660" windowHeight="1950" tabRatio="894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U27" i="6" l="1"/>
  <c r="U24" i="6"/>
  <c r="U20" i="6"/>
  <c r="U14" i="6"/>
  <c r="U10" i="6"/>
  <c r="AC6" i="5"/>
  <c r="AC10" i="5" s="1"/>
  <c r="AC8" i="4"/>
  <c r="AC16" i="3"/>
  <c r="Y9" i="2"/>
  <c r="Y8" i="2"/>
  <c r="Y5" i="2"/>
  <c r="Y4" i="2"/>
  <c r="U28" i="6" l="1"/>
  <c r="U29" i="6" s="1"/>
  <c r="U15" i="6"/>
  <c r="AC12" i="5"/>
  <c r="AC14" i="5" s="1"/>
  <c r="AC16" i="5" s="1"/>
  <c r="AC21" i="5"/>
  <c r="T27" i="6"/>
  <c r="T24" i="6"/>
  <c r="T20" i="6"/>
  <c r="T14" i="6"/>
  <c r="T10" i="6"/>
  <c r="AA14" i="5"/>
  <c r="AB14" i="5"/>
  <c r="AA12" i="5"/>
  <c r="AB12" i="5"/>
  <c r="AB10" i="5"/>
  <c r="AB21" i="5" s="1"/>
  <c r="AB26" i="5" s="1"/>
  <c r="AB27" i="5" s="1"/>
  <c r="AA10" i="5"/>
  <c r="AA6" i="5"/>
  <c r="AB6" i="5"/>
  <c r="AB8" i="4"/>
  <c r="AB24" i="5"/>
  <c r="AB16" i="5"/>
  <c r="U30" i="6" l="1"/>
  <c r="AC22" i="5"/>
  <c r="AC26" i="5"/>
  <c r="AC27" i="5" s="1"/>
  <c r="T28" i="6"/>
  <c r="T29" i="6" s="1"/>
  <c r="T15" i="6"/>
  <c r="AB22" i="5"/>
  <c r="Y7" i="2"/>
  <c r="T30" i="6" l="1"/>
  <c r="AA24" i="5" l="1"/>
  <c r="AC9" i="8"/>
  <c r="AB9" i="8"/>
  <c r="AA9" i="8"/>
  <c r="Z9" i="8"/>
  <c r="AC7" i="8"/>
  <c r="AB7" i="8"/>
  <c r="AA7" i="8"/>
  <c r="AA11" i="8" s="1"/>
  <c r="Z7" i="8"/>
  <c r="Z11" i="8" s="1"/>
  <c r="Y6" i="8"/>
  <c r="Y5" i="8"/>
  <c r="Z15" i="7"/>
  <c r="AC11" i="8" l="1"/>
  <c r="AB11" i="8"/>
  <c r="Y9" i="8"/>
  <c r="Y7" i="8"/>
  <c r="Y11" i="8" l="1"/>
  <c r="AB6" i="7"/>
  <c r="AB8" i="7" s="1"/>
  <c r="AB11" i="7" s="1"/>
  <c r="AB13" i="7" s="1"/>
  <c r="AB17" i="7" s="1"/>
  <c r="AC6" i="7"/>
  <c r="AC8" i="7" s="1"/>
  <c r="AC11" i="7" s="1"/>
  <c r="AC13" i="7" s="1"/>
  <c r="AC17" i="7" s="1"/>
  <c r="AB10" i="7"/>
  <c r="AC10" i="7"/>
  <c r="Y18" i="7"/>
  <c r="Y15" i="7"/>
  <c r="Y12" i="7"/>
  <c r="AA10" i="7"/>
  <c r="Z10" i="7"/>
  <c r="Y7" i="7"/>
  <c r="Y10" i="7" s="1"/>
  <c r="AA6" i="7"/>
  <c r="AA8" i="7" s="1"/>
  <c r="AA11" i="7" s="1"/>
  <c r="AA13" i="7" s="1"/>
  <c r="AA17" i="7" s="1"/>
  <c r="Z6" i="7"/>
  <c r="Z8" i="7" s="1"/>
  <c r="Z11" i="7" s="1"/>
  <c r="Z13" i="7" s="1"/>
  <c r="Z17" i="7" s="1"/>
  <c r="Y5" i="7"/>
  <c r="Y4" i="7"/>
  <c r="R10" i="6"/>
  <c r="S10" i="6"/>
  <c r="S27" i="6"/>
  <c r="S24" i="6"/>
  <c r="S20" i="6"/>
  <c r="S14" i="6"/>
  <c r="AA8" i="4"/>
  <c r="Y6" i="7" l="1"/>
  <c r="Y8" i="7" s="1"/>
  <c r="Y11" i="7" s="1"/>
  <c r="Y13" i="7" s="1"/>
  <c r="Y17" i="7" s="1"/>
  <c r="Y19" i="7" s="1"/>
  <c r="Z19" i="7" s="1"/>
  <c r="AA15" i="7" s="1"/>
  <c r="AA19" i="7" s="1"/>
  <c r="AB15" i="7" s="1"/>
  <c r="AB19" i="7" s="1"/>
  <c r="AC15" i="7" s="1"/>
  <c r="AC19" i="7" s="1"/>
  <c r="S28" i="6"/>
  <c r="S29" i="6" s="1"/>
  <c r="S15" i="6"/>
  <c r="AA21" i="5"/>
  <c r="AA16" i="5"/>
  <c r="S30" i="6" l="1"/>
  <c r="AA26" i="5"/>
  <c r="AA27" i="5" s="1"/>
  <c r="AA22" i="5"/>
  <c r="Y6" i="2" l="1"/>
  <c r="R27" i="6" l="1"/>
  <c r="R28" i="6" s="1"/>
  <c r="R29" i="6" s="1"/>
  <c r="R24" i="6"/>
  <c r="R20" i="6"/>
  <c r="R14" i="6"/>
  <c r="R15" i="6"/>
  <c r="V11" i="5"/>
  <c r="V9" i="5"/>
  <c r="Y19" i="5"/>
  <c r="Y13" i="5"/>
  <c r="Y11" i="5"/>
  <c r="Y9" i="5"/>
  <c r="Y8" i="5"/>
  <c r="Y7" i="5"/>
  <c r="Z6" i="5"/>
  <c r="Z10" i="5" s="1"/>
  <c r="Y5" i="5"/>
  <c r="Y4" i="5"/>
  <c r="Y4" i="4"/>
  <c r="Z8" i="4"/>
  <c r="Y7" i="4"/>
  <c r="Y6" i="4"/>
  <c r="Y5" i="4"/>
  <c r="R30" i="6" l="1"/>
  <c r="Y6" i="5"/>
  <c r="Y10" i="5" s="1"/>
  <c r="Y21" i="5" s="1"/>
  <c r="Y22" i="5" s="1"/>
  <c r="Z21" i="5"/>
  <c r="Z12" i="5"/>
  <c r="Z14" i="5" s="1"/>
  <c r="Z16" i="5" s="1"/>
  <c r="Y8" i="4"/>
  <c r="Y12" i="5" l="1"/>
  <c r="Y14" i="5" s="1"/>
  <c r="Y16" i="5" s="1"/>
  <c r="Z22" i="5"/>
  <c r="Y14" i="3" l="1"/>
  <c r="Y13" i="3"/>
  <c r="Y11" i="3"/>
  <c r="Y12" i="3" s="1"/>
  <c r="Y10" i="3"/>
  <c r="Y9" i="3"/>
  <c r="Y7" i="3"/>
  <c r="Y6" i="3"/>
  <c r="Y5" i="3"/>
  <c r="Y8" i="3" l="1"/>
  <c r="Q10" i="6"/>
  <c r="G10" i="6"/>
  <c r="T7" i="2" l="1"/>
  <c r="T9" i="2"/>
  <c r="T8" i="2"/>
  <c r="T6" i="2"/>
  <c r="T5" i="2"/>
  <c r="T4" i="2"/>
  <c r="L30" i="6" l="1"/>
  <c r="M30" i="6"/>
  <c r="P30" i="6"/>
  <c r="T4" i="4"/>
  <c r="V9" i="3"/>
  <c r="V7" i="3"/>
  <c r="W8" i="3" l="1"/>
  <c r="T6" i="3"/>
  <c r="V12" i="3" l="1"/>
  <c r="V8" i="3"/>
  <c r="P13" i="3" l="1"/>
  <c r="Q13" i="3"/>
  <c r="R13" i="3"/>
  <c r="S13" i="3"/>
  <c r="O13" i="3"/>
  <c r="U9" i="8"/>
  <c r="X7" i="8"/>
  <c r="W7" i="8"/>
  <c r="V7" i="8"/>
  <c r="U7" i="8"/>
  <c r="T6" i="8"/>
  <c r="T5" i="8"/>
  <c r="T18" i="7"/>
  <c r="U19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V19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6" i="3" s="1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T19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J16" i="3"/>
  <c r="K16" i="3"/>
  <c r="L16" i="3"/>
  <c r="M16" i="3"/>
  <c r="N16" i="3"/>
  <c r="O16" i="3"/>
  <c r="P16" i="3"/>
  <c r="Q16" i="3"/>
  <c r="R16" i="3"/>
  <c r="S16" i="3"/>
  <c r="G16" i="3"/>
  <c r="O12" i="7"/>
  <c r="O7" i="7"/>
  <c r="O5" i="7"/>
  <c r="O4" i="7"/>
  <c r="O19" i="5" l="1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R15" i="7"/>
  <c r="L27" i="6"/>
  <c r="M27" i="6"/>
  <c r="L24" i="6"/>
  <c r="M24" i="6"/>
  <c r="L20" i="6"/>
  <c r="M20" i="6"/>
  <c r="L14" i="6"/>
  <c r="L15" i="6" s="1"/>
  <c r="M14" i="6"/>
  <c r="L10" i="6"/>
  <c r="M10" i="6"/>
  <c r="R8" i="4"/>
  <c r="R9" i="8" s="1"/>
  <c r="M28" i="6" l="1"/>
  <c r="M29" i="6" s="1"/>
  <c r="M15" i="6"/>
  <c r="O8" i="3"/>
  <c r="L28" i="6"/>
  <c r="L29" i="6" s="1"/>
  <c r="O15" i="7"/>
  <c r="Q15" i="7"/>
  <c r="O12" i="3"/>
  <c r="O24" i="5"/>
  <c r="J12" i="7"/>
  <c r="J7" i="7"/>
  <c r="J5" i="7"/>
  <c r="J4" i="7"/>
  <c r="K27" i="6"/>
  <c r="J27" i="6"/>
  <c r="K24" i="6"/>
  <c r="J24" i="6"/>
  <c r="K20" i="6"/>
  <c r="J20" i="6"/>
  <c r="K14" i="6"/>
  <c r="J14" i="6"/>
  <c r="K10" i="6"/>
  <c r="J10" i="6"/>
  <c r="J16" i="5"/>
  <c r="J14" i="5"/>
  <c r="J12" i="5"/>
  <c r="J10" i="5"/>
  <c r="J6" i="5"/>
  <c r="J24" i="5"/>
  <c r="J26" i="5" s="1"/>
  <c r="J27" i="5" s="1"/>
  <c r="J22" i="5"/>
  <c r="J21" i="5"/>
  <c r="J19" i="5"/>
  <c r="J5" i="5"/>
  <c r="J7" i="5"/>
  <c r="J8" i="5"/>
  <c r="J9" i="5"/>
  <c r="J11" i="5"/>
  <c r="J13" i="5"/>
  <c r="J15" i="5"/>
  <c r="J4" i="5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2" i="3"/>
  <c r="J14" i="3"/>
  <c r="J11" i="3"/>
  <c r="J10" i="3"/>
  <c r="J9" i="3"/>
  <c r="J7" i="3"/>
  <c r="M15" i="7"/>
  <c r="H27" i="6"/>
  <c r="H28" i="6"/>
  <c r="H24" i="6"/>
  <c r="H20" i="6"/>
  <c r="H14" i="6"/>
  <c r="H10" i="6"/>
  <c r="H15" i="6" s="1"/>
  <c r="L15" i="7"/>
  <c r="K15" i="7"/>
  <c r="C15" i="7"/>
  <c r="D15" i="7"/>
  <c r="H15" i="7"/>
  <c r="G15" i="7"/>
  <c r="F19" i="7"/>
  <c r="G19" i="7"/>
  <c r="E19" i="7"/>
  <c r="F15" i="7"/>
  <c r="F27" i="6"/>
  <c r="F24" i="6"/>
  <c r="F20" i="6"/>
  <c r="F14" i="6"/>
  <c r="F10" i="6"/>
  <c r="I12" i="6"/>
  <c r="I13" i="6"/>
  <c r="G17" i="7"/>
  <c r="E17" i="7"/>
  <c r="G13" i="7"/>
  <c r="G11" i="7"/>
  <c r="E11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F6" i="7"/>
  <c r="F8" i="7" s="1"/>
  <c r="F11" i="7" s="1"/>
  <c r="F13" i="7" s="1"/>
  <c r="F17" i="7" s="1"/>
  <c r="G6" i="7"/>
  <c r="G8" i="7" s="1"/>
  <c r="H6" i="7"/>
  <c r="H8" i="7" s="1"/>
  <c r="H11" i="7" s="1"/>
  <c r="H13" i="7" s="1"/>
  <c r="H17" i="7" s="1"/>
  <c r="H19" i="7" s="1"/>
  <c r="I15" i="7" s="1"/>
  <c r="I6" i="7"/>
  <c r="I8" i="7" s="1"/>
  <c r="I11" i="7" s="1"/>
  <c r="I13" i="7" s="1"/>
  <c r="I17" i="7" s="1"/>
  <c r="J6" i="7"/>
  <c r="K6" i="7"/>
  <c r="K8" i="7" s="1"/>
  <c r="K11" i="7" s="1"/>
  <c r="K13" i="7" s="1"/>
  <c r="K17" i="7" s="1"/>
  <c r="L6" i="7"/>
  <c r="L8" i="7" s="1"/>
  <c r="L11" i="7" s="1"/>
  <c r="L13" i="7" s="1"/>
  <c r="L17" i="7" s="1"/>
  <c r="L19" i="7" s="1"/>
  <c r="M6" i="7"/>
  <c r="M8" i="7" s="1"/>
  <c r="M11" i="7" s="1"/>
  <c r="M13" i="7" s="1"/>
  <c r="M17" i="7" s="1"/>
  <c r="M19" i="7" s="1"/>
  <c r="N15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Q19" i="7" s="1"/>
  <c r="R6" i="7"/>
  <c r="R8" i="7" s="1"/>
  <c r="R11" i="7" s="1"/>
  <c r="R13" i="7" s="1"/>
  <c r="R17" i="7" s="1"/>
  <c r="R19" i="7" s="1"/>
  <c r="S15" i="7" s="1"/>
  <c r="S6" i="7"/>
  <c r="S8" i="7" s="1"/>
  <c r="S11" i="7" s="1"/>
  <c r="S13" i="7" s="1"/>
  <c r="S17" i="7" s="1"/>
  <c r="B6" i="7"/>
  <c r="G14" i="6"/>
  <c r="G20" i="6"/>
  <c r="G24" i="6"/>
  <c r="G27" i="6"/>
  <c r="J15" i="7"/>
  <c r="E13" i="7"/>
  <c r="J8" i="7"/>
  <c r="J11" i="7" s="1"/>
  <c r="J13" i="7" s="1"/>
  <c r="J17" i="7" s="1"/>
  <c r="E8" i="7"/>
  <c r="C20" i="7"/>
  <c r="D20" i="7"/>
  <c r="E20" i="7"/>
  <c r="B20" i="7"/>
  <c r="I24" i="6"/>
  <c r="E27" i="6"/>
  <c r="C27" i="6"/>
  <c r="D27" i="6"/>
  <c r="I27" i="6"/>
  <c r="I28" i="6" s="1"/>
  <c r="B27" i="6"/>
  <c r="C24" i="6"/>
  <c r="D24" i="6"/>
  <c r="E24" i="6"/>
  <c r="B24" i="6"/>
  <c r="C20" i="6"/>
  <c r="D20" i="6"/>
  <c r="E20" i="6"/>
  <c r="I20" i="6"/>
  <c r="B20" i="6"/>
  <c r="C14" i="6"/>
  <c r="D14" i="6"/>
  <c r="E14" i="6"/>
  <c r="B14" i="6"/>
  <c r="I10" i="6"/>
  <c r="C10" i="6"/>
  <c r="D10" i="6"/>
  <c r="E10" i="6"/>
  <c r="B10" i="6"/>
  <c r="D21" i="5"/>
  <c r="D26" i="5" s="1"/>
  <c r="D27" i="5" s="1"/>
  <c r="C21" i="5"/>
  <c r="C22" i="5" s="1"/>
  <c r="B21" i="5"/>
  <c r="B22" i="5" s="1"/>
  <c r="S19" i="7" l="1"/>
  <c r="R12" i="5"/>
  <c r="R14" i="5" s="1"/>
  <c r="R16" i="5" s="1"/>
  <c r="R21" i="5"/>
  <c r="O6" i="7"/>
  <c r="O8" i="7" s="1"/>
  <c r="O11" i="7" s="1"/>
  <c r="O13" i="7" s="1"/>
  <c r="O17" i="7" s="1"/>
  <c r="O19" i="7" s="1"/>
  <c r="O6" i="5"/>
  <c r="O10" i="5" s="1"/>
  <c r="O21" i="5" s="1"/>
  <c r="O22" i="5" s="1"/>
  <c r="Q12" i="5"/>
  <c r="Q14" i="5" s="1"/>
  <c r="Q16" i="5" s="1"/>
  <c r="N19" i="7"/>
  <c r="P15" i="7" s="1"/>
  <c r="P19" i="7" s="1"/>
  <c r="P21" i="5"/>
  <c r="P22" i="5" s="1"/>
  <c r="I19" i="7"/>
  <c r="J28" i="6"/>
  <c r="J29" i="6" s="1"/>
  <c r="K28" i="6"/>
  <c r="K29" i="6" s="1"/>
  <c r="J15" i="6"/>
  <c r="K15" i="6"/>
  <c r="H29" i="6"/>
  <c r="I14" i="6"/>
  <c r="H30" i="6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I15" i="6"/>
  <c r="E15" i="6"/>
  <c r="K19" i="7"/>
  <c r="F28" i="6"/>
  <c r="F29" i="6" s="1"/>
  <c r="F30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C30" i="6" s="1"/>
  <c r="I29" i="6"/>
  <c r="B30" i="6"/>
  <c r="D22" i="5"/>
  <c r="C26" i="5"/>
  <c r="C27" i="5" s="1"/>
  <c r="B26" i="5"/>
  <c r="B27" i="5" s="1"/>
  <c r="S7" i="8"/>
  <c r="R7" i="8"/>
  <c r="R11" i="8" s="1"/>
  <c r="Q7" i="8"/>
  <c r="P7" i="8"/>
  <c r="P11" i="8" s="1"/>
  <c r="Q11" i="8"/>
  <c r="Q9" i="8"/>
  <c r="P9" i="8"/>
  <c r="G30" i="6" l="1"/>
  <c r="T15" i="7"/>
  <c r="U15" i="7"/>
  <c r="V15" i="7" s="1"/>
  <c r="W15" i="7" s="1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S27" i="5" s="1"/>
  <c r="I30" i="6"/>
  <c r="S8" i="4"/>
  <c r="S9" i="8" s="1"/>
  <c r="S11" i="8" s="1"/>
  <c r="Q8" i="4"/>
  <c r="P8" i="4"/>
  <c r="O7" i="4"/>
  <c r="O6" i="4"/>
  <c r="O5" i="4"/>
  <c r="O4" i="4"/>
  <c r="N8" i="4"/>
  <c r="J7" i="4"/>
  <c r="J6" i="4"/>
  <c r="J5" i="4"/>
  <c r="J4" i="4"/>
  <c r="O7" i="8"/>
  <c r="O6" i="8"/>
  <c r="O5" i="8"/>
  <c r="W19" i="7" l="1"/>
  <c r="X15" i="7" s="1"/>
  <c r="X19" i="7" s="1"/>
  <c r="O9" i="8"/>
  <c r="O11" i="8" s="1"/>
  <c r="J8" i="4"/>
  <c r="O8" i="4"/>
  <c r="N11" i="8"/>
  <c r="N7" i="8" l="1"/>
  <c r="J7" i="8"/>
  <c r="J6" i="8"/>
  <c r="J5" i="8"/>
  <c r="M9" i="8" l="1"/>
  <c r="M11" i="8" s="1"/>
  <c r="K9" i="8"/>
  <c r="K11" i="8" s="1"/>
  <c r="D9" i="8"/>
  <c r="D11" i="8" s="1"/>
  <c r="C9" i="8"/>
  <c r="C11" i="8" s="1"/>
  <c r="B9" i="8"/>
  <c r="B11" i="8" s="1"/>
  <c r="M7" i="8"/>
  <c r="L7" i="8"/>
  <c r="L16" i="5"/>
  <c r="K16" i="5"/>
  <c r="H16" i="5"/>
  <c r="G16" i="5"/>
  <c r="F16" i="5"/>
  <c r="E16" i="5"/>
  <c r="L27" i="5"/>
  <c r="L26" i="5"/>
  <c r="L21" i="5"/>
  <c r="L22" i="5" s="1"/>
  <c r="L6" i="5"/>
  <c r="L10" i="5" s="1"/>
  <c r="L12" i="5" s="1"/>
  <c r="L14" i="5" s="1"/>
  <c r="M6" i="5"/>
  <c r="M10" i="5" s="1"/>
  <c r="K10" i="5"/>
  <c r="K21" i="5" s="1"/>
  <c r="K26" i="5" s="1"/>
  <c r="K6" i="5"/>
  <c r="M5" i="3"/>
  <c r="K5" i="3"/>
  <c r="M8" i="4"/>
  <c r="E7" i="4"/>
  <c r="E6" i="4"/>
  <c r="E5" i="4"/>
  <c r="E4" i="4"/>
  <c r="L8" i="4"/>
  <c r="L5" i="3" s="1"/>
  <c r="J5" i="3" s="1"/>
  <c r="J8" i="3" s="1"/>
  <c r="L9" i="8" l="1"/>
  <c r="L11" i="8" s="1"/>
  <c r="E8" i="4"/>
  <c r="E9" i="8" s="1"/>
  <c r="E11" i="8" s="1"/>
  <c r="J9" i="8"/>
  <c r="J11" i="8" s="1"/>
  <c r="J13" i="3" s="1"/>
  <c r="M21" i="5"/>
  <c r="M12" i="5"/>
  <c r="M14" i="5" s="1"/>
  <c r="M16" i="5" s="1"/>
  <c r="K12" i="5"/>
  <c r="K14" i="5" s="1"/>
  <c r="H7" i="8"/>
  <c r="G7" i="8"/>
  <c r="I7" i="8"/>
  <c r="H10" i="3"/>
  <c r="G10" i="3"/>
  <c r="F27" i="5"/>
  <c r="E27" i="5"/>
  <c r="F26" i="5"/>
  <c r="E26" i="5"/>
  <c r="F21" i="5"/>
  <c r="F22" i="5" s="1"/>
  <c r="K22" i="5"/>
  <c r="E21" i="5"/>
  <c r="E22" i="5"/>
  <c r="M26" i="5" l="1"/>
  <c r="M27" i="5" s="1"/>
  <c r="M22" i="5"/>
  <c r="K27" i="5"/>
  <c r="K7" i="8"/>
  <c r="F7" i="8"/>
  <c r="H6" i="5" l="1"/>
  <c r="H10" i="5" s="1"/>
  <c r="G12" i="5"/>
  <c r="G14" i="5" s="1"/>
  <c r="G10" i="5"/>
  <c r="G21" i="5" s="1"/>
  <c r="G6" i="5"/>
  <c r="I10" i="5"/>
  <c r="I6" i="5"/>
  <c r="E14" i="5"/>
  <c r="F14" i="5"/>
  <c r="F12" i="5"/>
  <c r="F10" i="5"/>
  <c r="F6" i="5"/>
  <c r="H8" i="4"/>
  <c r="G8" i="4"/>
  <c r="F8" i="4"/>
  <c r="K8" i="4"/>
  <c r="I8" i="4"/>
  <c r="I9" i="8" s="1"/>
  <c r="I11" i="8" s="1"/>
  <c r="G9" i="8" l="1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G22" i="5"/>
  <c r="G26" i="5"/>
  <c r="G27" i="5" s="1"/>
  <c r="C7" i="8"/>
  <c r="B7" i="8"/>
  <c r="H22" i="5" l="1"/>
  <c r="H26" i="5"/>
  <c r="H27" i="5" s="1"/>
  <c r="C13" i="3"/>
  <c r="B13" i="3"/>
  <c r="D7" i="8" l="1"/>
  <c r="D13" i="3" s="1"/>
  <c r="E7" i="8"/>
  <c r="E13" i="3" s="1"/>
  <c r="D16" i="5" l="1"/>
  <c r="B16" i="5"/>
  <c r="B12" i="5"/>
  <c r="B6" i="5"/>
  <c r="B10" i="5" s="1"/>
  <c r="C10" i="5"/>
  <c r="C12" i="5" s="1"/>
  <c r="C14" i="5" s="1"/>
  <c r="C16" i="5" s="1"/>
  <c r="C6" i="5"/>
  <c r="B8" i="4"/>
  <c r="C8" i="4"/>
  <c r="D8" i="4"/>
  <c r="Z24" i="5"/>
  <c r="Y24" i="5" s="1"/>
  <c r="Y16" i="3" s="1"/>
  <c r="Z26" i="5" l="1"/>
  <c r="Z27" i="5" l="1"/>
  <c r="Y26" i="5"/>
  <c r="Y27" i="5" s="1"/>
</calcChain>
</file>

<file path=xl/sharedStrings.xml><?xml version="1.0" encoding="utf-8"?>
<sst xmlns="http://schemas.openxmlformats.org/spreadsheetml/2006/main" count="448" uniqueCount="124">
  <si>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</si>
  <si>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</si>
  <si>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</si>
  <si>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</si>
  <si>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</si>
  <si>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</si>
  <si>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</si>
  <si>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</si>
  <si>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</si>
  <si>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</si>
  <si>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</si>
  <si>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</si>
  <si>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</si>
  <si>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</si>
  <si>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</si>
  <si>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</si>
  <si>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</si>
  <si>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</si>
  <si>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</si>
  <si>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</si>
  <si>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</si>
  <si>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</si>
  <si>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</si>
  <si>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</si>
  <si>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</si>
  <si>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</si>
  <si>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</si>
  <si>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</si>
  <si>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</si>
  <si>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</si>
  <si>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</si>
  <si>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</si>
  <si>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</si>
  <si>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</si>
  <si>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</si>
  <si>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</si>
  <si>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</si>
  <si>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</si>
  <si>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</si>
  <si>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</si>
  <si>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</si>
  <si>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</si>
  <si>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</si>
  <si>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</si>
  <si>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</si>
  <si>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</si>
  <si>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</si>
  <si>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</si>
  <si>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</si>
  <si>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</si>
  <si>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</si>
  <si>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</si>
  <si>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</si>
  <si>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</si>
  <si>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</si>
  <si>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</si>
  <si>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</si>
  <si>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</si>
  <si>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</si>
  <si>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</si>
  <si>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</si>
  <si>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</si>
  <si>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</si>
  <si>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</si>
  <si>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</si>
  <si>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</si>
  <si>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</si>
  <si>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</si>
  <si>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</si>
  <si>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</si>
  <si>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</si>
  <si>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</si>
  <si>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</si>
  <si>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</si>
  <si>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</si>
  <si>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</si>
  <si>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</si>
  <si>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</si>
  <si>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</si>
  <si>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</si>
  <si>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</si>
  <si>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</si>
  <si>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</si>
  <si>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</si>
  <si>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</si>
  <si>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</si>
  <si>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</si>
  <si>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</si>
  <si>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</si>
  <si>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</si>
  <si>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</si>
  <si>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</si>
  <si>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</si>
  <si>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</si>
  <si>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</si>
  <si>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</si>
  <si>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</si>
  <si>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</si>
  <si>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</si>
  <si>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</si>
  <si>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</si>
  <si>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</si>
  <si>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</si>
  <si>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</si>
  <si>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</si>
  <si>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</si>
  <si>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</si>
  <si>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</si>
  <si>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</si>
  <si>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</si>
  <si>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</si>
  <si>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</si>
  <si>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</si>
  <si>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</si>
  <si>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</si>
  <si>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</si>
  <si>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</si>
  <si>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</si>
  <si>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</si>
  <si>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</si>
  <si>
    <t>Financial aid</t>
  </si>
  <si>
    <t>Long-term receivables</t>
  </si>
  <si>
    <t>2016*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</si>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</sst>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\ #,##0;[Red]\-#,##0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.000_);_(* \(#,##0.000\);_(* &quot;-&quot;??_);_(@_)"/>
    <numFmt numFmtId="172" formatCode="_(* #,##0.0_);_(* \(#,##0.0\);_(* &quot;-&quot;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7" fontId="5" fillId="2" borderId="0"/>
    <xf numFmtId="0" fontId="8" fillId="0" borderId="0"/>
    <xf numFmtId="0" fontId="4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1" applyFont="1" applyFill="1"/>
    <xf numFmtId="0" fontId="1" fillId="0" borderId="0" xfId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3" fillId="0" borderId="0" xfId="2" applyFill="1" applyAlignment="1" applyProtection="1"/>
    <xf numFmtId="0" fontId="3" fillId="0" borderId="0" xfId="2" quotePrefix="1" applyAlignment="1" applyProtection="1"/>
    <xf numFmtId="0" fontId="3" fillId="0" borderId="0" xfId="2" applyAlignment="1" applyProtection="1"/>
    <xf numFmtId="0" fontId="11" fillId="0" borderId="1" xfId="1" applyFont="1" applyFill="1" applyBorder="1"/>
    <xf numFmtId="0" fontId="11" fillId="0" borderId="4" xfId="1" quotePrefix="1" applyFont="1" applyFill="1" applyBorder="1" applyAlignment="1">
      <alignment horizontal="center"/>
    </xf>
    <xf numFmtId="0" fontId="11" fillId="0" borderId="1" xfId="1" quotePrefix="1" applyFont="1" applyFill="1" applyBorder="1" applyAlignment="1">
      <alignment horizontal="center"/>
    </xf>
    <xf numFmtId="0" fontId="12" fillId="0" borderId="0" xfId="0" applyFont="1" applyFill="1"/>
    <xf numFmtId="0" fontId="13" fillId="0" borderId="2" xfId="1" applyFont="1" applyFill="1" applyBorder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center"/>
    </xf>
    <xf numFmtId="168" fontId="12" fillId="0" borderId="0" xfId="9" applyNumberFormat="1" applyFont="1" applyFill="1"/>
    <xf numFmtId="168" fontId="14" fillId="0" borderId="0" xfId="9" applyNumberFormat="1" applyFont="1" applyFill="1"/>
    <xf numFmtId="168" fontId="12" fillId="0" borderId="0" xfId="0" applyNumberFormat="1" applyFont="1" applyFill="1"/>
    <xf numFmtId="168" fontId="14" fillId="0" borderId="0" xfId="0" applyNumberFormat="1" applyFont="1" applyFill="1"/>
    <xf numFmtId="168" fontId="14" fillId="0" borderId="0" xfId="0" applyNumberFormat="1" applyFont="1" applyFill="1" applyBorder="1"/>
    <xf numFmtId="169" fontId="12" fillId="0" borderId="0" xfId="10" applyNumberFormat="1" applyFont="1" applyFill="1"/>
    <xf numFmtId="169" fontId="14" fillId="0" borderId="0" xfId="10" applyNumberFormat="1" applyFont="1" applyFill="1" applyBorder="1"/>
    <xf numFmtId="168" fontId="12" fillId="0" borderId="0" xfId="9" applyNumberFormat="1" applyFont="1" applyFill="1" applyBorder="1"/>
    <xf numFmtId="9" fontId="12" fillId="0" borderId="0" xfId="10" applyFont="1" applyFill="1"/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1" fillId="0" borderId="5" xfId="1" applyFont="1" applyFill="1" applyBorder="1"/>
    <xf numFmtId="0" fontId="11" fillId="0" borderId="5" xfId="1" quotePrefix="1" applyFont="1" applyFill="1" applyBorder="1" applyAlignment="1">
      <alignment horizontal="center"/>
    </xf>
    <xf numFmtId="0" fontId="17" fillId="0" borderId="5" xfId="1" quotePrefix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68" fontId="18" fillId="0" borderId="0" xfId="9" applyNumberFormat="1" applyFont="1" applyFill="1"/>
    <xf numFmtId="0" fontId="1" fillId="0" borderId="0" xfId="0" applyFont="1" applyFill="1"/>
    <xf numFmtId="169" fontId="18" fillId="0" borderId="0" xfId="10" applyNumberFormat="1" applyFont="1" applyFill="1"/>
    <xf numFmtId="169" fontId="14" fillId="0" borderId="0" xfId="10" applyNumberFormat="1" applyFont="1" applyFill="1"/>
    <xf numFmtId="168" fontId="14" fillId="0" borderId="0" xfId="9" applyNumberFormat="1" applyFont="1" applyFill="1" applyBorder="1"/>
    <xf numFmtId="170" fontId="12" fillId="0" borderId="0" xfId="9" applyNumberFormat="1" applyFont="1" applyFill="1"/>
    <xf numFmtId="170" fontId="18" fillId="0" borderId="0" xfId="9" applyNumberFormat="1" applyFont="1" applyFill="1"/>
    <xf numFmtId="170" fontId="14" fillId="0" borderId="0" xfId="9" applyNumberFormat="1" applyFont="1" applyFill="1" applyBorder="1"/>
    <xf numFmtId="170" fontId="14" fillId="0" borderId="0" xfId="9" applyNumberFormat="1" applyFont="1" applyFill="1"/>
    <xf numFmtId="0" fontId="18" fillId="0" borderId="0" xfId="0" applyFont="1" applyFill="1"/>
    <xf numFmtId="0" fontId="14" fillId="0" borderId="0" xfId="0" applyFont="1" applyFill="1"/>
    <xf numFmtId="171" fontId="12" fillId="0" borderId="0" xfId="9" applyNumberFormat="1" applyFont="1" applyFill="1"/>
    <xf numFmtId="168" fontId="17" fillId="0" borderId="0" xfId="9" applyNumberFormat="1" applyFont="1" applyFill="1"/>
    <xf numFmtId="164" fontId="12" fillId="0" borderId="0" xfId="9" applyNumberFormat="1" applyFont="1" applyFill="1"/>
    <xf numFmtId="10" fontId="12" fillId="0" borderId="0" xfId="10" applyNumberFormat="1" applyFont="1" applyFill="1"/>
    <xf numFmtId="164" fontId="12" fillId="0" borderId="0" xfId="9" applyNumberFormat="1" applyFont="1" applyFill="1" applyBorder="1"/>
    <xf numFmtId="0" fontId="17" fillId="0" borderId="4" xfId="1" quotePrefix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168" fontId="17" fillId="0" borderId="0" xfId="0" applyNumberFormat="1" applyFont="1" applyFill="1"/>
    <xf numFmtId="168" fontId="18" fillId="0" borderId="0" xfId="0" applyNumberFormat="1" applyFont="1" applyFill="1"/>
    <xf numFmtId="1" fontId="14" fillId="0" borderId="0" xfId="0" applyNumberFormat="1" applyFont="1" applyFill="1"/>
    <xf numFmtId="16" fontId="17" fillId="0" borderId="1" xfId="1" quotePrefix="1" applyNumberFormat="1" applyFont="1" applyFill="1" applyBorder="1" applyAlignment="1">
      <alignment horizontal="center"/>
    </xf>
    <xf numFmtId="14" fontId="17" fillId="0" borderId="2" xfId="1" quotePrefix="1" applyNumberFormat="1" applyFont="1" applyFill="1" applyBorder="1" applyAlignment="1">
      <alignment horizontal="center"/>
    </xf>
    <xf numFmtId="0" fontId="19" fillId="0" borderId="0" xfId="0" applyFont="1" applyFill="1"/>
    <xf numFmtId="168" fontId="19" fillId="0" borderId="0" xfId="9" applyNumberFormat="1" applyFont="1" applyFill="1"/>
    <xf numFmtId="168" fontId="20" fillId="0" borderId="0" xfId="9" applyNumberFormat="1" applyFont="1" applyFill="1"/>
    <xf numFmtId="0" fontId="18" fillId="0" borderId="6" xfId="0" applyFont="1" applyFill="1" applyBorder="1"/>
    <xf numFmtId="168" fontId="18" fillId="0" borderId="7" xfId="9" applyNumberFormat="1" applyFont="1" applyFill="1" applyBorder="1"/>
    <xf numFmtId="168" fontId="17" fillId="0" borderId="7" xfId="9" applyNumberFormat="1" applyFont="1" applyFill="1" applyBorder="1"/>
    <xf numFmtId="0" fontId="21" fillId="0" borderId="0" xfId="0" applyFont="1" applyFill="1"/>
    <xf numFmtId="168" fontId="21" fillId="0" borderId="0" xfId="9" applyNumberFormat="1" applyFont="1" applyFill="1"/>
    <xf numFmtId="168" fontId="22" fillId="0" borderId="0" xfId="9" applyNumberFormat="1" applyFont="1" applyFill="1"/>
    <xf numFmtId="10" fontId="14" fillId="0" borderId="0" xfId="10" applyNumberFormat="1" applyFont="1" applyFill="1"/>
    <xf numFmtId="164" fontId="14" fillId="0" borderId="0" xfId="9" applyFont="1" applyFill="1"/>
    <xf numFmtId="172" fontId="14" fillId="0" borderId="0" xfId="0" applyNumberFormat="1" applyFont="1" applyFill="1"/>
    <xf numFmtId="164" fontId="14" fillId="0" borderId="0" xfId="0" applyNumberFormat="1" applyFont="1" applyFill="1"/>
    <xf numFmtId="0" fontId="21" fillId="0" borderId="0" xfId="0" applyFont="1" applyFill="1" applyAlignment="1">
      <alignment horizontal="left"/>
    </xf>
    <xf numFmtId="169" fontId="14" fillId="0" borderId="0" xfId="10" applyNumberFormat="1" applyFont="1" applyFill="1" applyBorder="1" applyAlignment="1">
      <alignment horizontal="right"/>
    </xf>
    <xf numFmtId="168" fontId="1" fillId="0" borderId="0" xfId="9" applyNumberFormat="1" applyFont="1" applyFill="1"/>
    <xf numFmtId="14" fontId="17" fillId="0" borderId="1" xfId="1" quotePrefix="1" applyNumberFormat="1" applyFont="1" applyFill="1" applyBorder="1" applyAlignment="1">
      <alignment horizontal="center"/>
    </xf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workbookViewId="0">
      <selection activeCell="G20" sqref="G20"/>
    </sheetView>
  </sheetViews>
  <sheetFormatPr defaultRowHeight="15"/>
  <sheetData>
    <row r="4" spans="1:6" ht="15.75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8" t="s">
        <v>7</v>
      </c>
      <c r="F7">
        <v>1</v>
      </c>
    </row>
    <row r="8" spans="1:6">
      <c r="A8" s="8" t="s">
        <v>18</v>
      </c>
      <c r="F8">
        <v>2</v>
      </c>
    </row>
    <row r="9" spans="1:6">
      <c r="A9" s="9" t="s">
        <v>21</v>
      </c>
      <c r="F9">
        <v>3</v>
      </c>
    </row>
    <row r="10" spans="1:6">
      <c r="A10" s="8" t="s">
        <v>86</v>
      </c>
      <c r="F10">
        <v>4</v>
      </c>
    </row>
    <row r="11" spans="1:6">
      <c r="A11" s="8" t="s">
        <v>87</v>
      </c>
      <c r="F11">
        <v>5</v>
      </c>
    </row>
    <row r="12" spans="1:6">
      <c r="A12" s="8" t="s">
        <v>88</v>
      </c>
      <c r="F12">
        <v>6</v>
      </c>
    </row>
    <row r="13" spans="1:6">
      <c r="A13" s="9" t="s">
        <v>83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119</v>
      </c>
      <c r="B21" s="5"/>
      <c r="C21" s="5"/>
    </row>
  </sheetData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zoomScaleNormal="10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S23" sqref="S23"/>
    </sheetView>
  </sheetViews>
  <sheetFormatPr defaultColWidth="8.85546875" defaultRowHeight="12.75"/>
  <cols>
    <col min="1" max="1" width="27" style="13" customWidth="1"/>
    <col min="2" max="4" width="10.28515625" style="13" bestFit="1" customWidth="1"/>
    <col min="5" max="5" width="10.5703125" style="13" bestFit="1" customWidth="1"/>
    <col min="6" max="6" width="9.140625" style="13" customWidth="1"/>
    <col min="7" max="9" width="10.140625" style="13" bestFit="1" customWidth="1"/>
    <col min="10" max="10" width="11" style="13" customWidth="1"/>
    <col min="11" max="11" width="8.85546875" style="13"/>
    <col min="12" max="12" width="10.140625" style="13" bestFit="1" customWidth="1"/>
    <col min="13" max="13" width="10" style="13" customWidth="1"/>
    <col min="14" max="14" width="11.140625" style="13" bestFit="1" customWidth="1"/>
    <col min="15" max="15" width="10.140625" style="13" customWidth="1"/>
    <col min="16" max="17" width="11.140625" style="13" bestFit="1" customWidth="1"/>
    <col min="18" max="18" width="10.42578125" style="13" customWidth="1"/>
    <col min="19" max="19" width="10.5703125" style="13" customWidth="1"/>
    <col min="20" max="20" width="9.85546875" style="13" customWidth="1"/>
    <col min="21" max="22" width="9.140625" style="13" customWidth="1"/>
    <col min="23" max="23" width="10.28515625" style="13" bestFit="1" customWidth="1"/>
    <col min="24" max="16384" width="8.85546875" style="13"/>
  </cols>
  <sheetData>
    <row r="2" spans="1:30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  <c r="X2" s="11" t="s">
        <v>114</v>
      </c>
      <c r="Y2" s="11" t="s">
        <v>122</v>
      </c>
      <c r="Z2" s="11" t="s">
        <v>122</v>
      </c>
      <c r="AA2" s="11" t="s">
        <v>122</v>
      </c>
      <c r="AB2" s="11" t="s">
        <v>122</v>
      </c>
      <c r="AC2" s="11" t="s">
        <v>122</v>
      </c>
    </row>
    <row r="3" spans="1:30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  <c r="Y3" s="17" t="s">
        <v>106</v>
      </c>
      <c r="Z3" s="17" t="s">
        <v>90</v>
      </c>
      <c r="AA3" s="17" t="s">
        <v>91</v>
      </c>
      <c r="AB3" s="17" t="s">
        <v>92</v>
      </c>
      <c r="AC3" s="17" t="s">
        <v>93</v>
      </c>
    </row>
    <row r="4" spans="1:30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  <c r="Y4" s="20">
        <f>AC4</f>
        <v>9986</v>
      </c>
      <c r="Z4" s="19">
        <v>9855</v>
      </c>
      <c r="AA4" s="19">
        <v>9748</v>
      </c>
      <c r="AB4" s="19">
        <v>9905</v>
      </c>
      <c r="AC4" s="19">
        <v>9986</v>
      </c>
      <c r="AD4" s="20"/>
    </row>
    <row r="5" spans="1:30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  <c r="Y5" s="20">
        <f>AC5</f>
        <v>9049</v>
      </c>
      <c r="Z5" s="21">
        <v>8594</v>
      </c>
      <c r="AA5" s="21">
        <v>8508</v>
      </c>
      <c r="AB5" s="21">
        <v>8765</v>
      </c>
      <c r="AC5" s="21">
        <v>9049</v>
      </c>
      <c r="AD5" s="20"/>
    </row>
    <row r="6" spans="1:30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  <c r="Y6" s="20">
        <f>AVERAGE(Z6:AC6)</f>
        <v>227.75</v>
      </c>
      <c r="Z6" s="21">
        <v>212</v>
      </c>
      <c r="AA6" s="21">
        <v>229</v>
      </c>
      <c r="AB6" s="21">
        <v>235</v>
      </c>
      <c r="AC6" s="21">
        <v>235</v>
      </c>
    </row>
    <row r="7" spans="1:30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  <c r="Y7" s="20">
        <f>AVERAGE(Z7:AC7)</f>
        <v>1155.625</v>
      </c>
      <c r="Z7" s="22">
        <v>1103.5</v>
      </c>
      <c r="AA7" s="22">
        <v>1158.5</v>
      </c>
      <c r="AB7" s="22">
        <v>1190.5</v>
      </c>
      <c r="AC7" s="22">
        <v>1170</v>
      </c>
    </row>
    <row r="8" spans="1:30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  <c r="Y8" s="23">
        <f>AVERAGE(Z8:AC8)</f>
        <v>0.49283530248083196</v>
      </c>
      <c r="Z8" s="72">
        <v>0.489798807677223</v>
      </c>
      <c r="AA8" s="72">
        <v>0.449018793971797</v>
      </c>
      <c r="AB8" s="72">
        <v>0.46052360827430799</v>
      </c>
      <c r="AC8" s="72">
        <v>0.57199999999999995</v>
      </c>
    </row>
    <row r="9" spans="1:30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  <c r="Y9" s="20">
        <f>AC9</f>
        <v>1821</v>
      </c>
      <c r="Z9" s="22">
        <v>1809</v>
      </c>
      <c r="AA9" s="22">
        <v>1813</v>
      </c>
      <c r="AB9" s="22">
        <v>1814</v>
      </c>
      <c r="AC9" s="22">
        <v>1821</v>
      </c>
    </row>
    <row r="10" spans="1:30">
      <c r="E10" s="26"/>
      <c r="R10" s="21"/>
      <c r="S10" s="21"/>
    </row>
    <row r="11" spans="1:30">
      <c r="B11" s="20"/>
      <c r="C11" s="20"/>
      <c r="D11" s="20"/>
      <c r="E11" s="20"/>
      <c r="L11" s="22"/>
      <c r="Q11" s="22"/>
      <c r="R11" s="21"/>
      <c r="S11" s="22"/>
    </row>
    <row r="12" spans="1:30">
      <c r="R12" s="22"/>
      <c r="S12" s="24"/>
    </row>
    <row r="13" spans="1:30">
      <c r="A13" s="27" t="s">
        <v>111</v>
      </c>
      <c r="R13" s="24"/>
      <c r="S13" s="22"/>
    </row>
    <row r="14" spans="1:30">
      <c r="R14" s="22"/>
      <c r="S14" s="22"/>
    </row>
    <row r="17" spans="13:13">
      <c r="M17" s="18"/>
    </row>
    <row r="18" spans="13:13">
      <c r="M18" s="1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4"/>
  <sheetViews>
    <sheetView zoomScaleNormal="100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Y13" sqref="Y13"/>
    </sheetView>
  </sheetViews>
  <sheetFormatPr defaultColWidth="8.85546875" defaultRowHeight="12.75"/>
  <cols>
    <col min="1" max="1" width="44.7109375" style="13" bestFit="1" customWidth="1"/>
    <col min="2" max="4" width="10.7109375" style="13" bestFit="1" customWidth="1"/>
    <col min="5" max="5" width="12" style="13" bestFit="1" customWidth="1"/>
    <col min="6" max="9" width="10.140625" style="13" bestFit="1" customWidth="1"/>
    <col min="10" max="10" width="10.140625" style="13" customWidth="1"/>
    <col min="11" max="14" width="10.140625" style="13" bestFit="1" customWidth="1"/>
    <col min="15" max="15" width="9.85546875" style="13" customWidth="1"/>
    <col min="16" max="17" width="10.140625" style="13" bestFit="1" customWidth="1"/>
    <col min="18" max="19" width="8.85546875" style="13"/>
    <col min="20" max="20" width="9.85546875" style="13" customWidth="1"/>
    <col min="21" max="24" width="8.85546875" style="13"/>
    <col min="25" max="25" width="9.85546875" style="13" customWidth="1"/>
    <col min="26" max="16384" width="8.85546875" style="13"/>
  </cols>
  <sheetData>
    <row r="2" spans="1:29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  <c r="Y3" s="31">
        <v>2016</v>
      </c>
      <c r="Z3" s="32">
        <v>2016</v>
      </c>
      <c r="AA3" s="32">
        <v>2016</v>
      </c>
      <c r="AB3" s="32">
        <v>2016</v>
      </c>
      <c r="AC3" s="32">
        <v>2016</v>
      </c>
    </row>
    <row r="4" spans="1:29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  <c r="Y4" s="34" t="s">
        <v>106</v>
      </c>
      <c r="Z4" s="33" t="s">
        <v>90</v>
      </c>
      <c r="AA4" s="33" t="s">
        <v>91</v>
      </c>
      <c r="AB4" s="33" t="s">
        <v>92</v>
      </c>
      <c r="AC4" s="33" t="s">
        <v>93</v>
      </c>
    </row>
    <row r="5" spans="1:29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  <c r="Y5" s="35">
        <f>SUM(Z5:AC5)</f>
        <v>147036.52799999999</v>
      </c>
      <c r="Z5" s="19">
        <v>35469.724999999999</v>
      </c>
      <c r="AA5" s="19">
        <v>36412.803000000007</v>
      </c>
      <c r="AB5" s="19">
        <v>36931</v>
      </c>
      <c r="AC5" s="19">
        <v>38223</v>
      </c>
    </row>
    <row r="6" spans="1:29">
      <c r="A6" s="71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  <c r="Y6" s="35">
        <f>SUM(Z6:AC6)</f>
        <v>137337</v>
      </c>
      <c r="Z6" s="19">
        <v>33514.39</v>
      </c>
      <c r="AA6" s="19">
        <v>34011.61</v>
      </c>
      <c r="AB6" s="19">
        <v>35032</v>
      </c>
      <c r="AC6" s="19">
        <v>34779</v>
      </c>
    </row>
    <row r="7" spans="1:29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  <c r="Y7" s="35">
        <f>SUM(Z7:AC7)</f>
        <v>57988.429000000004</v>
      </c>
      <c r="Z7" s="19">
        <v>14927.672999999999</v>
      </c>
      <c r="AA7" s="19">
        <v>14337.756000000007</v>
      </c>
      <c r="AB7" s="19">
        <v>14238</v>
      </c>
      <c r="AC7" s="19">
        <v>14485</v>
      </c>
    </row>
    <row r="8" spans="1:29" s="23" customFormat="1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  <c r="Y8" s="37">
        <f>Y7/Y5</f>
        <v>0.3943811091622077</v>
      </c>
      <c r="Z8" s="38">
        <v>0.42085674473089374</v>
      </c>
      <c r="AA8" s="38">
        <v>0.39375589953896173</v>
      </c>
      <c r="AB8" s="38">
        <v>0.38600000000000001</v>
      </c>
      <c r="AC8" s="38">
        <v>0.379</v>
      </c>
    </row>
    <row r="9" spans="1:29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  <c r="Y9" s="35">
        <f>SUM(Z9:AC9)</f>
        <v>31041.991000000005</v>
      </c>
      <c r="Z9" s="19">
        <v>9057.7529999999988</v>
      </c>
      <c r="AA9" s="19">
        <v>7801.2380000000067</v>
      </c>
      <c r="AB9" s="19">
        <v>7916</v>
      </c>
      <c r="AC9" s="19">
        <v>6267</v>
      </c>
    </row>
    <row r="10" spans="1:29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  <c r="Y10" s="35">
        <f>SUM(Z10:AC10)</f>
        <v>33740.052000000003</v>
      </c>
      <c r="Z10" s="19">
        <v>9414.8759999999984</v>
      </c>
      <c r="AA10" s="19">
        <v>7914.1760000000068</v>
      </c>
      <c r="AB10" s="19">
        <v>8056</v>
      </c>
      <c r="AC10" s="19">
        <v>8355</v>
      </c>
    </row>
    <row r="11" spans="1:29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  <c r="Y11" s="35">
        <f>SUM(Z11:AC11)</f>
        <v>16683.896000000008</v>
      </c>
      <c r="Z11" s="19">
        <v>6625.0820000000003</v>
      </c>
      <c r="AA11" s="19">
        <v>4629.8140000000058</v>
      </c>
      <c r="AB11" s="19">
        <v>4378</v>
      </c>
      <c r="AC11" s="19">
        <v>1051</v>
      </c>
    </row>
    <row r="12" spans="1:29" s="40" customFormat="1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  <c r="Y12" s="41">
        <f>Y11*1000/200000</f>
        <v>83.419480000000036</v>
      </c>
      <c r="Z12" s="43">
        <v>33.125410000000002</v>
      </c>
      <c r="AA12" s="43">
        <v>23.14907000000003</v>
      </c>
      <c r="AB12" s="43">
        <v>21.9</v>
      </c>
      <c r="AC12" s="43">
        <v>5.3</v>
      </c>
    </row>
    <row r="13" spans="1:29" s="23" customFormat="1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  <c r="Y13" s="37">
        <f>Investments!Y11</f>
        <v>0.34696820449488458</v>
      </c>
      <c r="Z13" s="38">
        <v>8.8999999999999996E-2</v>
      </c>
      <c r="AA13" s="38">
        <v>8.3322341320441584E-2</v>
      </c>
      <c r="AB13" s="38">
        <v>0.27100000000000002</v>
      </c>
      <c r="AC13" s="38">
        <v>0.23100000000000001</v>
      </c>
    </row>
    <row r="14" spans="1:29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  <c r="Y14" s="35">
        <f>SUM(Z14:AC14)</f>
        <v>-13292.963</v>
      </c>
      <c r="Z14" s="19">
        <v>-13493.532999999999</v>
      </c>
      <c r="AA14" s="19">
        <v>4533.57</v>
      </c>
      <c r="AB14" s="19">
        <v>7968</v>
      </c>
      <c r="AC14" s="19">
        <v>-12301</v>
      </c>
    </row>
    <row r="15" spans="1:29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  <c r="Y15" s="44"/>
      <c r="AC15" s="19"/>
    </row>
    <row r="16" spans="1:29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  <c r="Y16" s="47">
        <f>'Comprehensive Income'!Y24</f>
        <v>2699</v>
      </c>
      <c r="Z16" s="19">
        <v>357</v>
      </c>
      <c r="AA16" s="19">
        <v>113</v>
      </c>
      <c r="AB16" s="19">
        <v>140</v>
      </c>
      <c r="AC16" s="19">
        <f>'Comprehensive Income'!AC24</f>
        <v>2089</v>
      </c>
    </row>
    <row r="17" spans="2:19">
      <c r="B17" s="23"/>
      <c r="C17" s="23"/>
      <c r="D17" s="23"/>
      <c r="M17" s="18"/>
      <c r="R17" s="38"/>
      <c r="S17" s="19"/>
    </row>
    <row r="18" spans="2:19">
      <c r="E18" s="48"/>
      <c r="F18" s="48"/>
      <c r="G18" s="48"/>
      <c r="H18" s="18"/>
      <c r="M18" s="49"/>
    </row>
    <row r="19" spans="2:19">
      <c r="E19" s="23"/>
      <c r="F19" s="23"/>
      <c r="G19" s="23"/>
      <c r="H19" s="23"/>
      <c r="I19" s="23"/>
      <c r="J19" s="23"/>
      <c r="K19" s="23"/>
      <c r="M19" s="18"/>
    </row>
    <row r="20" spans="2:19">
      <c r="M20" s="18"/>
    </row>
    <row r="21" spans="2:19">
      <c r="M21" s="25"/>
    </row>
    <row r="22" spans="2:19">
      <c r="M22" s="50"/>
    </row>
    <row r="23" spans="2:19">
      <c r="M23" s="23"/>
    </row>
    <row r="24" spans="2:19">
      <c r="M24" s="2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"/>
  <sheetViews>
    <sheetView zoomScaleNormal="10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A20" sqref="AA20"/>
    </sheetView>
  </sheetViews>
  <sheetFormatPr defaultColWidth="8.85546875" defaultRowHeight="12.75"/>
  <cols>
    <col min="1" max="1" width="32" style="13" bestFit="1" customWidth="1"/>
    <col min="2" max="3" width="10.7109375" style="13" bestFit="1" customWidth="1"/>
    <col min="4" max="5" width="11.5703125" style="13" bestFit="1" customWidth="1"/>
    <col min="6" max="6" width="9.7109375" style="13" customWidth="1"/>
    <col min="7" max="8" width="10.140625" style="13" bestFit="1" customWidth="1"/>
    <col min="9" max="9" width="10.42578125" style="13" bestFit="1" customWidth="1"/>
    <col min="10" max="10" width="10.42578125" style="13" customWidth="1"/>
    <col min="11" max="13" width="10.140625" style="13" bestFit="1" customWidth="1"/>
    <col min="14" max="14" width="10.28515625" style="13" bestFit="1" customWidth="1"/>
    <col min="15" max="15" width="11.7109375" style="13" customWidth="1"/>
    <col min="16" max="16" width="9.85546875" style="13" customWidth="1"/>
    <col min="17" max="17" width="9.42578125" style="13" customWidth="1"/>
    <col min="18" max="16384" width="8.85546875" style="13"/>
  </cols>
  <sheetData>
    <row r="2" spans="1:29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</row>
    <row r="3" spans="1:29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</row>
    <row r="4" spans="1:29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32919.399452919992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132696.58708545001</v>
      </c>
      <c r="P4" s="19">
        <v>31366</v>
      </c>
      <c r="Q4" s="19">
        <v>34239.987085449997</v>
      </c>
      <c r="R4" s="19">
        <v>34282.400000000001</v>
      </c>
      <c r="S4" s="19">
        <v>32808.199999999997</v>
      </c>
      <c r="T4" s="18">
        <f>SUM(U4:X4)-1</f>
        <v>105345</v>
      </c>
      <c r="U4" s="19">
        <v>26631</v>
      </c>
      <c r="V4" s="19">
        <v>27013</v>
      </c>
      <c r="W4" s="19">
        <v>26530</v>
      </c>
      <c r="X4" s="19">
        <v>25172</v>
      </c>
      <c r="Y4" s="18">
        <f>SUM(Z4:AC4)</f>
        <v>86634.377448500003</v>
      </c>
      <c r="Z4" s="19">
        <v>21702.609896000002</v>
      </c>
      <c r="AA4" s="19">
        <v>21680.767552500001</v>
      </c>
      <c r="AB4" s="19">
        <v>21756</v>
      </c>
      <c r="AC4" s="19">
        <v>21495</v>
      </c>
    </row>
    <row r="5" spans="1:29">
      <c r="A5" s="13" t="s">
        <v>30</v>
      </c>
      <c r="B5" s="18">
        <v>13506</v>
      </c>
      <c r="C5" s="18">
        <v>13790</v>
      </c>
      <c r="D5" s="18">
        <v>14063.721</v>
      </c>
      <c r="E5" s="18">
        <f t="shared" ref="E5:E7" si="0">SUM(F5:I5)</f>
        <v>18754.8</v>
      </c>
      <c r="F5" s="19">
        <v>4112.3999999999996</v>
      </c>
      <c r="G5" s="19">
        <v>4247.3999999999996</v>
      </c>
      <c r="H5" s="19">
        <v>4743</v>
      </c>
      <c r="I5" s="19">
        <v>5652</v>
      </c>
      <c r="J5" s="18">
        <f t="shared" ref="J5:J7" si="1">SUM(K5:N5)</f>
        <v>26232.400000000001</v>
      </c>
      <c r="K5" s="19">
        <v>5672.4</v>
      </c>
      <c r="L5" s="19">
        <v>5932</v>
      </c>
      <c r="M5" s="19">
        <v>6796</v>
      </c>
      <c r="N5" s="19">
        <v>7832</v>
      </c>
      <c r="O5" s="18">
        <f t="shared" ref="O5:O7" si="2">SUM(P5:S5)</f>
        <v>33130.863154450002</v>
      </c>
      <c r="P5" s="19">
        <v>8326</v>
      </c>
      <c r="Q5" s="19">
        <v>8367.8631544500004</v>
      </c>
      <c r="R5" s="19">
        <v>8812</v>
      </c>
      <c r="S5" s="19">
        <v>7625</v>
      </c>
      <c r="T5" s="18">
        <f t="shared" ref="T5:T7" si="3">SUM(U5:X5)</f>
        <v>39278</v>
      </c>
      <c r="U5" s="19">
        <v>9580</v>
      </c>
      <c r="V5" s="19">
        <v>9873</v>
      </c>
      <c r="W5" s="19">
        <v>10051</v>
      </c>
      <c r="X5" s="19">
        <v>9774</v>
      </c>
      <c r="Y5" s="18">
        <f t="shared" ref="Y5:Y7" si="4">SUM(Z5:AC5)</f>
        <v>41338.857761129999</v>
      </c>
      <c r="Z5" s="19">
        <v>9487.3924540000007</v>
      </c>
      <c r="AA5" s="19">
        <v>10244.465307130002</v>
      </c>
      <c r="AB5" s="19">
        <v>10749</v>
      </c>
      <c r="AC5" s="19">
        <v>10858</v>
      </c>
    </row>
    <row r="6" spans="1:29">
      <c r="A6" s="13" t="s">
        <v>31</v>
      </c>
      <c r="B6" s="18">
        <v>3033</v>
      </c>
      <c r="C6" s="18">
        <v>6946</v>
      </c>
      <c r="D6" s="18">
        <v>14531.776</v>
      </c>
      <c r="E6" s="18">
        <f t="shared" si="0"/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 t="shared" si="1"/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 t="shared" si="2"/>
        <v>16566.90933373</v>
      </c>
      <c r="P6" s="19">
        <v>4274</v>
      </c>
      <c r="Q6" s="19">
        <v>4236.9093337300001</v>
      </c>
      <c r="R6" s="19">
        <v>3955</v>
      </c>
      <c r="S6" s="19">
        <v>4101</v>
      </c>
      <c r="T6" s="18">
        <f t="shared" si="3"/>
        <v>12649</v>
      </c>
      <c r="U6" s="19">
        <v>3541</v>
      </c>
      <c r="V6" s="19">
        <v>3198</v>
      </c>
      <c r="W6" s="19">
        <v>3023</v>
      </c>
      <c r="X6" s="19">
        <v>2887</v>
      </c>
      <c r="Y6" s="18">
        <f t="shared" si="4"/>
        <v>9349.8097225000001</v>
      </c>
      <c r="Z6" s="19">
        <v>2324.367956</v>
      </c>
      <c r="AA6" s="19">
        <v>2222.9417665000001</v>
      </c>
      <c r="AB6" s="19">
        <v>2397</v>
      </c>
      <c r="AC6" s="19">
        <v>2405.5</v>
      </c>
    </row>
    <row r="7" spans="1:29">
      <c r="A7" s="13" t="s">
        <v>32</v>
      </c>
      <c r="B7" s="18">
        <v>874</v>
      </c>
      <c r="C7" s="18">
        <v>567</v>
      </c>
      <c r="D7" s="18">
        <v>4114.1379999999999</v>
      </c>
      <c r="E7" s="18">
        <f t="shared" si="0"/>
        <v>1384.63338576</v>
      </c>
      <c r="F7" s="19">
        <v>508</v>
      </c>
      <c r="G7" s="19">
        <v>390.63338576000001</v>
      </c>
      <c r="H7" s="19">
        <v>248</v>
      </c>
      <c r="I7" s="19">
        <v>238</v>
      </c>
      <c r="J7" s="18">
        <f t="shared" si="1"/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 t="shared" si="2"/>
        <v>5186.1901824899996</v>
      </c>
      <c r="P7" s="19">
        <v>141</v>
      </c>
      <c r="Q7" s="39">
        <v>1189.8901824899999</v>
      </c>
      <c r="R7" s="39">
        <v>2116</v>
      </c>
      <c r="S7" s="39">
        <v>1739.3</v>
      </c>
      <c r="T7" s="18">
        <f t="shared" si="3"/>
        <v>11152</v>
      </c>
      <c r="U7" s="19">
        <v>3333</v>
      </c>
      <c r="V7" s="39">
        <v>2896</v>
      </c>
      <c r="W7" s="39">
        <v>3152</v>
      </c>
      <c r="X7" s="39">
        <v>1771</v>
      </c>
      <c r="Y7" s="18">
        <f t="shared" si="4"/>
        <v>9713.4827354999998</v>
      </c>
      <c r="Z7" s="19">
        <v>1955.3546710000001</v>
      </c>
      <c r="AA7" s="19">
        <v>2264.6280644999997</v>
      </c>
      <c r="AB7" s="19">
        <v>2029</v>
      </c>
      <c r="AC7" s="39">
        <v>3464.5</v>
      </c>
    </row>
    <row r="8" spans="1:29" s="44" customFormat="1">
      <c r="A8" s="44" t="s">
        <v>33</v>
      </c>
      <c r="B8" s="35">
        <f t="shared" ref="B8:S8" si="5">SUM(B4:B7)</f>
        <v>130352</v>
      </c>
      <c r="C8" s="35">
        <f t="shared" si="5"/>
        <v>152488</v>
      </c>
      <c r="D8" s="35">
        <f t="shared" si="5"/>
        <v>178786.23500000002</v>
      </c>
      <c r="E8" s="35">
        <f t="shared" si="5"/>
        <v>182003.98734515999</v>
      </c>
      <c r="F8" s="47">
        <f t="shared" si="5"/>
        <v>41397.799452919993</v>
      </c>
      <c r="G8" s="47">
        <f t="shared" si="5"/>
        <v>44383.187892240006</v>
      </c>
      <c r="H8" s="47">
        <f t="shared" si="5"/>
        <v>47323</v>
      </c>
      <c r="I8" s="47">
        <f t="shared" si="5"/>
        <v>48900</v>
      </c>
      <c r="J8" s="35">
        <f t="shared" si="5"/>
        <v>187599.4</v>
      </c>
      <c r="K8" s="47">
        <f t="shared" si="5"/>
        <v>43053.200000000004</v>
      </c>
      <c r="L8" s="47">
        <f t="shared" si="5"/>
        <v>46271.199999999997</v>
      </c>
      <c r="M8" s="53">
        <f t="shared" si="5"/>
        <v>48749</v>
      </c>
      <c r="N8" s="53">
        <f t="shared" si="5"/>
        <v>49526</v>
      </c>
      <c r="O8" s="35">
        <f t="shared" si="5"/>
        <v>187580.54975612002</v>
      </c>
      <c r="P8" s="47">
        <f t="shared" si="5"/>
        <v>44107</v>
      </c>
      <c r="Q8" s="47">
        <f t="shared" si="5"/>
        <v>48034.649756120001</v>
      </c>
      <c r="R8" s="53">
        <f>SUM(R4:R7)</f>
        <v>49165.4</v>
      </c>
      <c r="S8" s="53">
        <f t="shared" si="5"/>
        <v>46273.5</v>
      </c>
      <c r="T8" s="35">
        <f t="shared" ref="T8:V8" si="6">SUM(T4:T7)</f>
        <v>168424</v>
      </c>
      <c r="U8" s="47">
        <f t="shared" si="6"/>
        <v>43085</v>
      </c>
      <c r="V8" s="47">
        <f t="shared" si="6"/>
        <v>42980</v>
      </c>
      <c r="W8" s="53">
        <v>42756</v>
      </c>
      <c r="X8" s="53">
        <f t="shared" ref="X8:Z8" si="7">SUM(X4:X7)</f>
        <v>39604</v>
      </c>
      <c r="Y8" s="35">
        <f t="shared" si="7"/>
        <v>147036.52766763</v>
      </c>
      <c r="Z8" s="47">
        <f t="shared" si="7"/>
        <v>35469.724977000005</v>
      </c>
      <c r="AA8" s="47">
        <f t="shared" ref="AA8:AC8" si="8">SUM(AA4:AA7)</f>
        <v>36412.80269063</v>
      </c>
      <c r="AB8" s="47">
        <f t="shared" si="8"/>
        <v>36931</v>
      </c>
      <c r="AC8" s="53">
        <f t="shared" si="8"/>
        <v>38223</v>
      </c>
    </row>
    <row r="10" spans="1:29">
      <c r="B10" s="23"/>
      <c r="C10" s="23"/>
      <c r="D10" s="23"/>
      <c r="E10" s="2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0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C26" sqref="AC26"/>
    </sheetView>
  </sheetViews>
  <sheetFormatPr defaultColWidth="8.85546875" defaultRowHeight="12.75"/>
  <cols>
    <col min="1" max="1" width="50.7109375" style="13" customWidth="1"/>
    <col min="2" max="3" width="10.85546875" style="13" bestFit="1" customWidth="1"/>
    <col min="4" max="5" width="11.7109375" style="13" bestFit="1" customWidth="1"/>
    <col min="6" max="7" width="10.85546875" style="45" bestFit="1" customWidth="1"/>
    <col min="8" max="9" width="9.85546875" style="45" bestFit="1" customWidth="1"/>
    <col min="10" max="10" width="9.7109375" style="13" customWidth="1"/>
    <col min="11" max="11" width="10.85546875" style="45" bestFit="1" customWidth="1"/>
    <col min="12" max="12" width="10.7109375" style="45" customWidth="1"/>
    <col min="13" max="14" width="10.85546875" style="45" bestFit="1" customWidth="1"/>
    <col min="15" max="15" width="11.28515625" style="44" bestFit="1" customWidth="1"/>
    <col min="16" max="19" width="10.85546875" style="45" bestFit="1" customWidth="1"/>
    <col min="20" max="21" width="9.42578125" style="13" bestFit="1" customWidth="1"/>
    <col min="22" max="24" width="9" style="13" bestFit="1" customWidth="1"/>
    <col min="25" max="28" width="9.42578125" style="13" bestFit="1" customWidth="1"/>
    <col min="29" max="29" width="9" style="13" bestFit="1" customWidth="1"/>
    <col min="30" max="16384" width="8.85546875" style="13"/>
  </cols>
  <sheetData>
    <row r="2" spans="1:29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</row>
    <row r="3" spans="1:29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</row>
    <row r="4" spans="1:29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  <c r="Y4" s="18">
        <f>SUM(Z4:AC4)</f>
        <v>147036.52799999999</v>
      </c>
      <c r="Z4" s="19">
        <v>35469.724999999999</v>
      </c>
      <c r="AA4" s="19">
        <v>36412.803000000007</v>
      </c>
      <c r="AB4" s="19">
        <v>36931</v>
      </c>
      <c r="AC4" s="19">
        <v>38223</v>
      </c>
    </row>
    <row r="5" spans="1:29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  <c r="Y5" s="18">
        <f>SUM(Z5:AC5)</f>
        <v>-91865.584000000003</v>
      </c>
      <c r="Z5" s="19">
        <v>-20728.41</v>
      </c>
      <c r="AA5" s="19">
        <v>-23205.674000000003</v>
      </c>
      <c r="AB5" s="19">
        <v>-23456</v>
      </c>
      <c r="AC5" s="19">
        <v>-24475.5</v>
      </c>
    </row>
    <row r="6" spans="1:29" s="44" customFormat="1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W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ref="X6:AB6" si="4">SUM(X4:X5)</f>
        <v>16661.3</v>
      </c>
      <c r="Y6" s="35">
        <f t="shared" si="4"/>
        <v>55170.943999999989</v>
      </c>
      <c r="Z6" s="47">
        <f t="shared" si="4"/>
        <v>14741.314999999999</v>
      </c>
      <c r="AA6" s="47">
        <f t="shared" si="4"/>
        <v>13207.129000000004</v>
      </c>
      <c r="AB6" s="47">
        <f t="shared" si="4"/>
        <v>13475</v>
      </c>
      <c r="AC6" s="47">
        <f t="shared" ref="AC6" si="5">SUM(AC4:AC5)</f>
        <v>13747.5</v>
      </c>
    </row>
    <row r="7" spans="1:29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  <c r="Y7" s="18">
        <f>SUM(Z7:AC7)</f>
        <v>-10988.624</v>
      </c>
      <c r="Z7" s="19">
        <v>-2512.7800000000002</v>
      </c>
      <c r="AA7" s="19">
        <v>-2477.8439999999996</v>
      </c>
      <c r="AB7" s="19">
        <v>-2701</v>
      </c>
      <c r="AC7" s="19">
        <v>-3297</v>
      </c>
    </row>
    <row r="8" spans="1:29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 t="shared" ref="O8:O9" si="6"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 t="shared" ref="T8:T9" si="7"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  <c r="Y8" s="18">
        <f t="shared" ref="Y8:Y9" si="8">SUM(Z8:AC8)</f>
        <v>-14149.284</v>
      </c>
      <c r="Z8" s="39">
        <v>-3121.9340000000002</v>
      </c>
      <c r="AA8" s="39">
        <v>-3204.3499999999995</v>
      </c>
      <c r="AB8" s="39">
        <v>-3029</v>
      </c>
      <c r="AC8" s="39">
        <v>-4794</v>
      </c>
    </row>
    <row r="9" spans="1:29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 t="shared" si="6"/>
        <v>-5949</v>
      </c>
      <c r="P9" s="39">
        <v>-439</v>
      </c>
      <c r="Q9" s="39">
        <v>-106</v>
      </c>
      <c r="R9" s="39">
        <v>-3529</v>
      </c>
      <c r="S9" s="39">
        <v>-1875</v>
      </c>
      <c r="T9" s="18">
        <f t="shared" si="7"/>
        <v>-4289.2550000000001</v>
      </c>
      <c r="U9" s="39">
        <v>242.74499999999998</v>
      </c>
      <c r="V9" s="39">
        <f>174-304+263</f>
        <v>133</v>
      </c>
      <c r="W9" s="39">
        <v>-113</v>
      </c>
      <c r="X9" s="39">
        <v>-4552</v>
      </c>
      <c r="Y9" s="18">
        <f t="shared" si="8"/>
        <v>1007.4550000000002</v>
      </c>
      <c r="Z9" s="39">
        <v>-48.848000000000184</v>
      </c>
      <c r="AA9" s="39">
        <v>276.30300000000034</v>
      </c>
      <c r="AB9" s="39">
        <v>170</v>
      </c>
      <c r="AC9" s="39">
        <v>610</v>
      </c>
    </row>
    <row r="10" spans="1:29" s="44" customFormat="1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9">SUM(F6:F9)</f>
        <v>16555.098925939994</v>
      </c>
      <c r="G10" s="47">
        <f t="shared" si="9"/>
        <v>20161.901074060006</v>
      </c>
      <c r="H10" s="47">
        <f t="shared" si="9"/>
        <v>20880.999999999996</v>
      </c>
      <c r="I10" s="47">
        <f t="shared" si="9"/>
        <v>20303.599999999999</v>
      </c>
      <c r="J10" s="35">
        <f t="shared" si="9"/>
        <v>81599.795790550008</v>
      </c>
      <c r="K10" s="47">
        <f t="shared" si="9"/>
        <v>17955.795790550001</v>
      </c>
      <c r="L10" s="47">
        <f t="shared" ref="L10:R10" si="10">SUM(L6:L9)</f>
        <v>19748</v>
      </c>
      <c r="M10" s="47">
        <f t="shared" si="10"/>
        <v>21045</v>
      </c>
      <c r="N10" s="47">
        <f t="shared" si="10"/>
        <v>22851</v>
      </c>
      <c r="O10" s="35">
        <f t="shared" si="10"/>
        <v>75197</v>
      </c>
      <c r="P10" s="47">
        <f t="shared" si="10"/>
        <v>19855</v>
      </c>
      <c r="Q10" s="47">
        <f t="shared" si="10"/>
        <v>21033</v>
      </c>
      <c r="R10" s="47">
        <f t="shared" si="10"/>
        <v>17912</v>
      </c>
      <c r="S10" s="47">
        <f t="shared" ref="S10:W10" si="11">SUM(S6:S9)</f>
        <v>16397</v>
      </c>
      <c r="T10" s="35">
        <f t="shared" si="11"/>
        <v>52601.004999999997</v>
      </c>
      <c r="U10" s="47">
        <f t="shared" si="11"/>
        <v>17110.944999999996</v>
      </c>
      <c r="V10" s="47">
        <f t="shared" si="11"/>
        <v>16017.060000000001</v>
      </c>
      <c r="W10" s="47">
        <f t="shared" si="11"/>
        <v>12848.7</v>
      </c>
      <c r="X10" s="47">
        <f t="shared" ref="X10:AB10" si="12">SUM(X6:X9)</f>
        <v>6624.2999999999993</v>
      </c>
      <c r="Y10" s="35">
        <f t="shared" si="12"/>
        <v>31040.490999999995</v>
      </c>
      <c r="Z10" s="47">
        <f t="shared" si="12"/>
        <v>9057.7529999999988</v>
      </c>
      <c r="AA10" s="47">
        <f t="shared" si="12"/>
        <v>7801.2380000000067</v>
      </c>
      <c r="AB10" s="47">
        <f t="shared" si="12"/>
        <v>7915</v>
      </c>
      <c r="AC10" s="47">
        <f t="shared" ref="AC10" si="13">SUM(AC6:AC9)</f>
        <v>6266.5</v>
      </c>
    </row>
    <row r="11" spans="1:29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-1051.4000000000001</v>
      </c>
      <c r="P11" s="39">
        <v>-280</v>
      </c>
      <c r="Q11" s="39">
        <v>-219</v>
      </c>
      <c r="R11" s="39">
        <v>-245</v>
      </c>
      <c r="S11" s="39">
        <v>-307.39999999999998</v>
      </c>
      <c r="T11" s="18">
        <f>SUM(U11:X11)</f>
        <v>7811.3440000000001</v>
      </c>
      <c r="U11" s="39">
        <v>-323.25600000000003</v>
      </c>
      <c r="V11" s="39">
        <f>-1405.4+304-262</f>
        <v>-1363.4</v>
      </c>
      <c r="W11" s="39">
        <v>6638</v>
      </c>
      <c r="X11" s="39">
        <v>2860</v>
      </c>
      <c r="Y11" s="18">
        <f>SUM(Z11:AC11)</f>
        <v>-8285.0950000000012</v>
      </c>
      <c r="Z11" s="39">
        <v>-749.94999999999982</v>
      </c>
      <c r="AA11" s="39">
        <v>-1834.1450000000004</v>
      </c>
      <c r="AB11" s="39">
        <v>-2321</v>
      </c>
      <c r="AC11" s="39">
        <v>-3380</v>
      </c>
    </row>
    <row r="12" spans="1:29" s="44" customFormat="1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14">SUM(F10:F11)</f>
        <v>16594.581421079994</v>
      </c>
      <c r="G12" s="47">
        <f t="shared" si="14"/>
        <v>20201.901074060006</v>
      </c>
      <c r="H12" s="47">
        <f t="shared" si="14"/>
        <v>20885.999999999996</v>
      </c>
      <c r="I12" s="47">
        <f t="shared" si="14"/>
        <v>19702.599999999999</v>
      </c>
      <c r="J12" s="35">
        <f t="shared" si="14"/>
        <v>79480.795790550008</v>
      </c>
      <c r="K12" s="47">
        <f t="shared" si="14"/>
        <v>17343.795790550001</v>
      </c>
      <c r="L12" s="47">
        <f t="shared" ref="L12:R12" si="15">SUM(L10:L11)</f>
        <v>19211</v>
      </c>
      <c r="M12" s="47">
        <f t="shared" si="15"/>
        <v>20509</v>
      </c>
      <c r="N12" s="47">
        <f t="shared" si="15"/>
        <v>22417</v>
      </c>
      <c r="O12" s="35">
        <f t="shared" si="15"/>
        <v>74145.600000000006</v>
      </c>
      <c r="P12" s="47">
        <f t="shared" si="15"/>
        <v>19575</v>
      </c>
      <c r="Q12" s="47">
        <f t="shared" si="15"/>
        <v>20814</v>
      </c>
      <c r="R12" s="47">
        <f t="shared" si="15"/>
        <v>17667</v>
      </c>
      <c r="S12" s="47">
        <f t="shared" ref="S12:W12" si="16">SUM(S10:S11)</f>
        <v>16089.6</v>
      </c>
      <c r="T12" s="35">
        <f t="shared" si="16"/>
        <v>60412.348999999995</v>
      </c>
      <c r="U12" s="47">
        <f t="shared" si="16"/>
        <v>16787.688999999995</v>
      </c>
      <c r="V12" s="47">
        <f t="shared" si="16"/>
        <v>14653.660000000002</v>
      </c>
      <c r="W12" s="47">
        <f t="shared" si="16"/>
        <v>19486.7</v>
      </c>
      <c r="X12" s="47">
        <f t="shared" ref="X12:AB12" si="17">SUM(X10:X11)</f>
        <v>9484.2999999999993</v>
      </c>
      <c r="Y12" s="35">
        <f t="shared" si="17"/>
        <v>22755.395999999993</v>
      </c>
      <c r="Z12" s="47">
        <f t="shared" si="17"/>
        <v>8307.8029999999999</v>
      </c>
      <c r="AA12" s="47">
        <f t="shared" si="17"/>
        <v>5967.0930000000062</v>
      </c>
      <c r="AB12" s="47">
        <f t="shared" si="17"/>
        <v>5594</v>
      </c>
      <c r="AC12" s="47">
        <f t="shared" ref="AC12" si="18">SUM(AC10:AC11)</f>
        <v>2886.5</v>
      </c>
    </row>
    <row r="13" spans="1:29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  <c r="Y13" s="18">
        <f>SUM(Z13:AC13)</f>
        <v>-6072</v>
      </c>
      <c r="Z13" s="39">
        <v>-1682.721</v>
      </c>
      <c r="AA13" s="39">
        <v>-1337.279</v>
      </c>
      <c r="AB13" s="39">
        <v>-1216</v>
      </c>
      <c r="AC13" s="39">
        <v>-1836</v>
      </c>
    </row>
    <row r="14" spans="1:29" s="44" customFormat="1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19">SUM(E12:E13)</f>
        <v>61828.00320022001</v>
      </c>
      <c r="F14" s="47">
        <f t="shared" si="19"/>
        <v>13325.271802519994</v>
      </c>
      <c r="G14" s="47">
        <f t="shared" si="19"/>
        <v>16100.210692620007</v>
      </c>
      <c r="H14" s="47">
        <f>SUM(H12:H13)</f>
        <v>16646.999999999996</v>
      </c>
      <c r="I14" s="47">
        <f t="shared" si="19"/>
        <v>15755.599999999999</v>
      </c>
      <c r="J14" s="35">
        <f t="shared" si="19"/>
        <v>63391.795790550008</v>
      </c>
      <c r="K14" s="47">
        <f t="shared" si="19"/>
        <v>13655.795790550001</v>
      </c>
      <c r="L14" s="47">
        <f t="shared" si="19"/>
        <v>15551</v>
      </c>
      <c r="M14" s="47">
        <f t="shared" si="19"/>
        <v>15921</v>
      </c>
      <c r="N14" s="47">
        <f t="shared" ref="N14:R14" si="20">SUM(N12:N13)</f>
        <v>18264</v>
      </c>
      <c r="O14" s="35">
        <f t="shared" si="20"/>
        <v>58271.100000000006</v>
      </c>
      <c r="P14" s="47">
        <f t="shared" si="20"/>
        <v>15635</v>
      </c>
      <c r="Q14" s="47">
        <f t="shared" si="20"/>
        <v>16512</v>
      </c>
      <c r="R14" s="47">
        <f t="shared" si="20"/>
        <v>13457</v>
      </c>
      <c r="S14" s="47">
        <f t="shared" ref="S14:W14" si="21">SUM(S12:S13)</f>
        <v>12667.1</v>
      </c>
      <c r="T14" s="35">
        <f t="shared" si="21"/>
        <v>46632.348999999995</v>
      </c>
      <c r="U14" s="47">
        <f t="shared" si="21"/>
        <v>13233.688999999995</v>
      </c>
      <c r="V14" s="47">
        <f t="shared" si="21"/>
        <v>11320.660000000002</v>
      </c>
      <c r="W14" s="47">
        <f t="shared" si="21"/>
        <v>15111.7</v>
      </c>
      <c r="X14" s="47">
        <f t="shared" ref="X14:AB14" si="22">SUM(X12:X13)</f>
        <v>6966.2999999999993</v>
      </c>
      <c r="Y14" s="35">
        <f t="shared" si="22"/>
        <v>16683.395999999993</v>
      </c>
      <c r="Z14" s="47">
        <f t="shared" si="22"/>
        <v>6625.0820000000003</v>
      </c>
      <c r="AA14" s="47">
        <f t="shared" si="22"/>
        <v>4629.8140000000058</v>
      </c>
      <c r="AB14" s="47">
        <f t="shared" si="22"/>
        <v>4378</v>
      </c>
      <c r="AC14" s="47">
        <f t="shared" ref="AC14" si="23">SUM(AC12:AC13)</f>
        <v>1050.5</v>
      </c>
    </row>
    <row r="15" spans="1:29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  <c r="Y15" s="44"/>
      <c r="Z15" s="45"/>
      <c r="AA15" s="45"/>
      <c r="AB15" s="45"/>
      <c r="AC15" s="45"/>
    </row>
    <row r="16" spans="1:29" s="44" customFormat="1">
      <c r="A16" s="44" t="s">
        <v>46</v>
      </c>
      <c r="B16" s="54">
        <f>B14+B15</f>
        <v>43197</v>
      </c>
      <c r="C16" s="54">
        <f t="shared" ref="C16:D16" si="24">C14+C15</f>
        <v>54768</v>
      </c>
      <c r="D16" s="54">
        <f t="shared" si="24"/>
        <v>66858.103999999978</v>
      </c>
      <c r="E16" s="54">
        <f>E14+E15</f>
        <v>61828.00320022001</v>
      </c>
      <c r="F16" s="53">
        <f t="shared" ref="F16:L16" si="25">F14+F15</f>
        <v>13325.271802519994</v>
      </c>
      <c r="G16" s="53">
        <f t="shared" si="25"/>
        <v>16100.210692620007</v>
      </c>
      <c r="H16" s="53">
        <f t="shared" si="25"/>
        <v>16646.999999999996</v>
      </c>
      <c r="I16" s="53">
        <f t="shared" si="25"/>
        <v>15755.599999999999</v>
      </c>
      <c r="J16" s="54">
        <f t="shared" si="25"/>
        <v>63391.795790550008</v>
      </c>
      <c r="K16" s="53">
        <f t="shared" si="25"/>
        <v>13655.795790550001</v>
      </c>
      <c r="L16" s="53">
        <f t="shared" si="25"/>
        <v>15551</v>
      </c>
      <c r="M16" s="53">
        <f t="shared" ref="M16:R16" si="26">M14+M15</f>
        <v>15921</v>
      </c>
      <c r="N16" s="53">
        <f t="shared" si="26"/>
        <v>18264</v>
      </c>
      <c r="O16" s="54">
        <f t="shared" si="26"/>
        <v>58271.100000000006</v>
      </c>
      <c r="P16" s="53">
        <f t="shared" si="26"/>
        <v>15635</v>
      </c>
      <c r="Q16" s="53">
        <f t="shared" si="26"/>
        <v>16512</v>
      </c>
      <c r="R16" s="53">
        <f t="shared" si="26"/>
        <v>13457</v>
      </c>
      <c r="S16" s="53">
        <f t="shared" ref="S16:W16" si="27">S14+S15</f>
        <v>12667.1</v>
      </c>
      <c r="T16" s="54">
        <f t="shared" si="27"/>
        <v>46632.348999999995</v>
      </c>
      <c r="U16" s="53">
        <f t="shared" si="27"/>
        <v>13233.688999999995</v>
      </c>
      <c r="V16" s="53">
        <f t="shared" si="27"/>
        <v>11320.660000000002</v>
      </c>
      <c r="W16" s="53">
        <f t="shared" si="27"/>
        <v>15111.7</v>
      </c>
      <c r="X16" s="53">
        <f t="shared" ref="X16:Z16" si="28">X14+X15</f>
        <v>6966.2999999999993</v>
      </c>
      <c r="Y16" s="54">
        <f t="shared" si="28"/>
        <v>16683.395999999993</v>
      </c>
      <c r="Z16" s="53">
        <f t="shared" si="28"/>
        <v>6625.0820000000003</v>
      </c>
      <c r="AA16" s="53">
        <f t="shared" ref="AA16:AC16" si="29">AA14+AA15</f>
        <v>4629.8140000000058</v>
      </c>
      <c r="AB16" s="53">
        <f t="shared" si="29"/>
        <v>4378</v>
      </c>
      <c r="AC16" s="53">
        <f t="shared" si="29"/>
        <v>1050.5</v>
      </c>
    </row>
    <row r="17" spans="1:29">
      <c r="T17" s="44"/>
      <c r="U17" s="45"/>
      <c r="V17" s="45"/>
      <c r="W17" s="45"/>
      <c r="X17" s="45"/>
      <c r="Y17" s="44"/>
      <c r="Z17" s="45"/>
      <c r="AA17" s="45"/>
      <c r="AB17" s="45"/>
      <c r="AC17" s="45"/>
    </row>
    <row r="18" spans="1:29">
      <c r="T18" s="44"/>
      <c r="U18" s="45"/>
      <c r="V18" s="45"/>
      <c r="W18" s="45"/>
      <c r="X18" s="45"/>
      <c r="Y18" s="44"/>
      <c r="Z18" s="45"/>
      <c r="AA18" s="45"/>
      <c r="AB18" s="45"/>
      <c r="AC18" s="45"/>
    </row>
    <row r="19" spans="1:29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 t="shared" ref="J19" si="30"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  <c r="Y19" s="18">
        <f>SUM(Z19:AC19)</f>
        <v>-24248.377</v>
      </c>
      <c r="Z19" s="19">
        <v>-5512.7969999999996</v>
      </c>
      <c r="AA19" s="19">
        <v>-6423.5800000000008</v>
      </c>
      <c r="AB19" s="19">
        <v>-6182</v>
      </c>
      <c r="AC19" s="19">
        <v>-6130</v>
      </c>
    </row>
    <row r="20" spans="1:29">
      <c r="T20" s="44"/>
      <c r="U20" s="45"/>
      <c r="V20" s="45"/>
      <c r="W20" s="45"/>
      <c r="X20" s="45"/>
      <c r="Y20" s="44"/>
      <c r="Z20" s="45"/>
      <c r="AA20" s="45"/>
      <c r="AB20" s="45"/>
      <c r="AC20" s="45"/>
    </row>
    <row r="21" spans="1:29">
      <c r="A21" s="13" t="s">
        <v>97</v>
      </c>
      <c r="B21" s="20">
        <f>B10-B19</f>
        <v>70588</v>
      </c>
      <c r="C21" s="20">
        <f>C10-C19</f>
        <v>87933.426999999996</v>
      </c>
      <c r="D21" s="20">
        <f>D10-D19</f>
        <v>105794.12999999998</v>
      </c>
      <c r="E21" s="20">
        <f>E10-E19</f>
        <v>100682.90596931001</v>
      </c>
      <c r="F21" s="21">
        <f t="shared" ref="F21:H21" si="31">F10-F19</f>
        <v>22418.098925939994</v>
      </c>
      <c r="G21" s="21">
        <f t="shared" si="31"/>
        <v>25653.901074060006</v>
      </c>
      <c r="H21" s="21">
        <f t="shared" si="31"/>
        <v>26430.999999999996</v>
      </c>
      <c r="I21" s="21">
        <v>26180</v>
      </c>
      <c r="J21" s="18">
        <f t="shared" ref="J21" si="32">SUM(K21:N21)</f>
        <v>104727.24579055001</v>
      </c>
      <c r="K21" s="21">
        <f t="shared" ref="K21:S21" si="33">K10-K19</f>
        <v>23729.245790550001</v>
      </c>
      <c r="L21" s="21">
        <f t="shared" si="33"/>
        <v>25508</v>
      </c>
      <c r="M21" s="21">
        <f t="shared" si="33"/>
        <v>26892</v>
      </c>
      <c r="N21" s="21">
        <f t="shared" si="33"/>
        <v>28598</v>
      </c>
      <c r="O21" s="54">
        <f t="shared" si="33"/>
        <v>100385.5</v>
      </c>
      <c r="P21" s="21">
        <f t="shared" si="33"/>
        <v>25671.8</v>
      </c>
      <c r="Q21" s="21">
        <f t="shared" si="33"/>
        <v>27331</v>
      </c>
      <c r="R21" s="21">
        <f t="shared" si="33"/>
        <v>23985</v>
      </c>
      <c r="S21" s="21">
        <f t="shared" si="33"/>
        <v>23397.7</v>
      </c>
      <c r="T21" s="54">
        <f t="shared" ref="T21:X21" si="34">T10-T19</f>
        <v>77175.005000000005</v>
      </c>
      <c r="U21" s="21">
        <f t="shared" si="34"/>
        <v>23226.944999999996</v>
      </c>
      <c r="V21" s="21">
        <f t="shared" si="34"/>
        <v>22143.06</v>
      </c>
      <c r="W21" s="21">
        <f t="shared" si="34"/>
        <v>19027.7</v>
      </c>
      <c r="X21" s="21">
        <f t="shared" si="34"/>
        <v>12777.3</v>
      </c>
      <c r="Y21" s="54">
        <f t="shared" ref="Y21:Z21" si="35">Y10-Y19</f>
        <v>55288.867999999995</v>
      </c>
      <c r="Z21" s="21">
        <f t="shared" si="35"/>
        <v>14570.55</v>
      </c>
      <c r="AA21" s="21">
        <f t="shared" ref="AA21:AC21" si="36">AA10-AA19</f>
        <v>14224.818000000007</v>
      </c>
      <c r="AB21" s="21">
        <f t="shared" si="36"/>
        <v>14097</v>
      </c>
      <c r="AC21" s="21">
        <f t="shared" si="36"/>
        <v>12396.5</v>
      </c>
    </row>
    <row r="22" spans="1:29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37">F21/F4</f>
        <v>0.5415343830280005</v>
      </c>
      <c r="G22" s="38">
        <f t="shared" si="37"/>
        <v>0.57801668711673115</v>
      </c>
      <c r="H22" s="38">
        <f t="shared" si="37"/>
        <v>0.55852333960230749</v>
      </c>
      <c r="I22" s="38">
        <f t="shared" si="37"/>
        <v>0.53537832310838451</v>
      </c>
      <c r="J22" s="23">
        <f t="shared" si="37"/>
        <v>0.55824936428661287</v>
      </c>
      <c r="K22" s="38">
        <f t="shared" si="37"/>
        <v>0.55115846345584785</v>
      </c>
      <c r="L22" s="38">
        <f t="shared" ref="L22:M22" si="38">L21/L4</f>
        <v>0.55127401612240934</v>
      </c>
      <c r="M22" s="38">
        <f t="shared" si="38"/>
        <v>0.55164208496584544</v>
      </c>
      <c r="N22" s="38">
        <f t="shared" ref="N22:S22" si="39">N21/N4</f>
        <v>0.57743407503129673</v>
      </c>
      <c r="O22" s="37">
        <f t="shared" si="39"/>
        <v>0.53516099797419769</v>
      </c>
      <c r="P22" s="38">
        <f t="shared" si="39"/>
        <v>0.58203459768290744</v>
      </c>
      <c r="Q22" s="38">
        <f t="shared" si="39"/>
        <v>0.56898095138961169</v>
      </c>
      <c r="R22" s="38">
        <f>R21/R4</f>
        <v>0.48784704566256482</v>
      </c>
      <c r="S22" s="38">
        <f t="shared" si="39"/>
        <v>0.50564476044345519</v>
      </c>
      <c r="T22" s="37">
        <f t="shared" ref="T22:V22" si="40">T21/T4</f>
        <v>0.45821857336246619</v>
      </c>
      <c r="U22" s="38">
        <f t="shared" si="40"/>
        <v>0.5390958570268074</v>
      </c>
      <c r="V22" s="38">
        <f t="shared" si="40"/>
        <v>0.51520050256517647</v>
      </c>
      <c r="W22" s="38">
        <f>W21/W4</f>
        <v>0.44503514167767894</v>
      </c>
      <c r="X22" s="38">
        <f t="shared" ref="X22:Z22" si="41">X21/X4</f>
        <v>0.3226265023734976</v>
      </c>
      <c r="Y22" s="37">
        <f t="shared" si="41"/>
        <v>0.37602131084052798</v>
      </c>
      <c r="Z22" s="38">
        <f t="shared" si="41"/>
        <v>0.41078835542141923</v>
      </c>
      <c r="AA22" s="38">
        <f t="shared" ref="AA22:AC22" si="42">AA21/AA4</f>
        <v>0.39065429815990832</v>
      </c>
      <c r="AB22" s="38">
        <f t="shared" si="42"/>
        <v>0.38171184100078526</v>
      </c>
      <c r="AC22" s="38">
        <f t="shared" si="42"/>
        <v>0.32432043533997856</v>
      </c>
    </row>
    <row r="23" spans="1:29">
      <c r="T23" s="44"/>
      <c r="U23" s="45"/>
      <c r="V23" s="45"/>
      <c r="W23" s="45"/>
      <c r="X23" s="45"/>
      <c r="Y23" s="44"/>
      <c r="Z23" s="45"/>
      <c r="AA23" s="45"/>
      <c r="AB23" s="45"/>
      <c r="AC23" s="45"/>
    </row>
    <row r="24" spans="1:29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 t="shared" ref="J24" si="43"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  <c r="Y24" s="54">
        <f>SUM(Z24:AC24)</f>
        <v>2699</v>
      </c>
      <c r="Z24" s="45">
        <f>'Financial highlights'!Z16</f>
        <v>357</v>
      </c>
      <c r="AA24" s="45">
        <f>'Financial highlights'!AA16</f>
        <v>113</v>
      </c>
      <c r="AB24" s="45">
        <f>'Financial highlights'!AB16</f>
        <v>140</v>
      </c>
      <c r="AC24" s="21">
        <v>2089</v>
      </c>
    </row>
    <row r="26" spans="1:29">
      <c r="A26" s="13" t="s">
        <v>99</v>
      </c>
      <c r="B26" s="20">
        <f>B21+B24</f>
        <v>70588</v>
      </c>
      <c r="C26" s="20">
        <f>C21+C24</f>
        <v>87933.426999999996</v>
      </c>
      <c r="D26" s="20">
        <f>D21+D24</f>
        <v>105794.12999999998</v>
      </c>
      <c r="E26" s="20">
        <f>E21+E24</f>
        <v>101425.90596931001</v>
      </c>
      <c r="F26" s="21">
        <f t="shared" ref="F26:H26" si="44">F21+F24</f>
        <v>23453.473925939994</v>
      </c>
      <c r="G26" s="21">
        <f t="shared" si="44"/>
        <v>25064.026074060006</v>
      </c>
      <c r="H26" s="21">
        <f t="shared" si="44"/>
        <v>26653.749999999996</v>
      </c>
      <c r="I26" s="21">
        <f t="shared" ref="I26:X26" si="45">I21+I24</f>
        <v>26254.25</v>
      </c>
      <c r="J26" s="20">
        <f t="shared" si="45"/>
        <v>104727.24579055001</v>
      </c>
      <c r="K26" s="21">
        <f t="shared" si="45"/>
        <v>23729.245790550001</v>
      </c>
      <c r="L26" s="21">
        <f t="shared" si="45"/>
        <v>25508</v>
      </c>
      <c r="M26" s="21">
        <f t="shared" si="45"/>
        <v>26892</v>
      </c>
      <c r="N26" s="21">
        <f t="shared" si="45"/>
        <v>28598</v>
      </c>
      <c r="O26" s="54">
        <f t="shared" si="45"/>
        <v>105266.5</v>
      </c>
      <c r="P26" s="21">
        <f t="shared" si="45"/>
        <v>25671.8</v>
      </c>
      <c r="Q26" s="21">
        <f t="shared" si="45"/>
        <v>27536</v>
      </c>
      <c r="R26" s="21">
        <f t="shared" si="45"/>
        <v>27624</v>
      </c>
      <c r="S26" s="21">
        <f t="shared" si="45"/>
        <v>24434.7</v>
      </c>
      <c r="T26" s="54">
        <f>SUM(U26:X26)</f>
        <v>81787.005000000005</v>
      </c>
      <c r="U26" s="21">
        <f t="shared" si="45"/>
        <v>23553.944999999996</v>
      </c>
      <c r="V26" s="21">
        <f t="shared" si="45"/>
        <v>22143.06</v>
      </c>
      <c r="W26" s="21">
        <f t="shared" si="45"/>
        <v>19027.7</v>
      </c>
      <c r="X26" s="21">
        <f t="shared" si="45"/>
        <v>17062.3</v>
      </c>
      <c r="Y26" s="54">
        <f>SUM(Z26:AC26)</f>
        <v>57987.868000000002</v>
      </c>
      <c r="Z26" s="21">
        <f t="shared" ref="Z26:AA26" si="46">Z21+Z24</f>
        <v>14927.55</v>
      </c>
      <c r="AA26" s="21">
        <f t="shared" si="46"/>
        <v>14337.818000000007</v>
      </c>
      <c r="AB26" s="21">
        <f t="shared" ref="AB26:AC26" si="47">AB21+AB24</f>
        <v>14237</v>
      </c>
      <c r="AC26" s="21">
        <f t="shared" si="47"/>
        <v>14485.5</v>
      </c>
    </row>
    <row r="27" spans="1:29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48">F26/F4</f>
        <v>0.56654503016984359</v>
      </c>
      <c r="G27" s="38">
        <f t="shared" si="48"/>
        <v>0.56472601478082884</v>
      </c>
      <c r="H27" s="38">
        <f t="shared" si="48"/>
        <v>0.56323035310525527</v>
      </c>
      <c r="I27" s="38">
        <f t="shared" si="48"/>
        <v>0.5368967280163599</v>
      </c>
      <c r="J27" s="23">
        <f t="shared" ref="J27" si="49">J26/J4</f>
        <v>0.55824936428661287</v>
      </c>
      <c r="K27" s="38">
        <f t="shared" si="48"/>
        <v>0.55115846345584785</v>
      </c>
      <c r="L27" s="38">
        <f t="shared" ref="L27:M27" si="50">L26/L4</f>
        <v>0.55127401612240934</v>
      </c>
      <c r="M27" s="38">
        <f t="shared" si="50"/>
        <v>0.55164208496584544</v>
      </c>
      <c r="N27" s="38">
        <f t="shared" ref="N27:X27" si="51">N26/N4</f>
        <v>0.57743407503129673</v>
      </c>
      <c r="O27" s="37">
        <f t="shared" si="51"/>
        <v>0.56118189572449084</v>
      </c>
      <c r="P27" s="38">
        <f t="shared" si="51"/>
        <v>0.58203459768290744</v>
      </c>
      <c r="Q27" s="38">
        <f t="shared" si="51"/>
        <v>0.57324867284271885</v>
      </c>
      <c r="R27" s="38">
        <f t="shared" si="51"/>
        <v>0.56186311400386457</v>
      </c>
      <c r="S27" s="38">
        <f t="shared" si="51"/>
        <v>0.52805523739545746</v>
      </c>
      <c r="T27" s="37">
        <f t="shared" si="51"/>
        <v>0.48560184415522734</v>
      </c>
      <c r="U27" s="38">
        <f t="shared" si="51"/>
        <v>0.54668550539630956</v>
      </c>
      <c r="V27" s="38">
        <f t="shared" si="51"/>
        <v>0.51520050256517647</v>
      </c>
      <c r="W27" s="38">
        <f t="shared" si="51"/>
        <v>0.44503514167767894</v>
      </c>
      <c r="X27" s="38">
        <f t="shared" si="51"/>
        <v>0.43082264417735583</v>
      </c>
      <c r="Y27" s="37">
        <f t="shared" ref="Y27:Z27" si="52">Y26/Y4</f>
        <v>0.39437729378375969</v>
      </c>
      <c r="Z27" s="38">
        <f t="shared" si="52"/>
        <v>0.4208532769848089</v>
      </c>
      <c r="AA27" s="38">
        <f t="shared" ref="AA27:AC27" si="53">AA26/AA4</f>
        <v>0.39375760223677381</v>
      </c>
      <c r="AB27" s="38">
        <f t="shared" si="53"/>
        <v>0.38550269421353334</v>
      </c>
      <c r="AC27" s="38">
        <f t="shared" si="53"/>
        <v>0.37897339298328231</v>
      </c>
    </row>
    <row r="30" spans="1:29">
      <c r="A30" s="27" t="s">
        <v>118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P31" sqref="P31"/>
    </sheetView>
  </sheetViews>
  <sheetFormatPr defaultColWidth="8.85546875" defaultRowHeight="12.75"/>
  <cols>
    <col min="1" max="1" width="34.28515625" style="13" customWidth="1"/>
    <col min="2" max="3" width="10.7109375" style="13" bestFit="1" customWidth="1"/>
    <col min="4" max="5" width="11.5703125" style="13" bestFit="1" customWidth="1"/>
    <col min="6" max="6" width="12.5703125" style="45" customWidth="1"/>
    <col min="7" max="8" width="12.7109375" style="45" bestFit="1" customWidth="1"/>
    <col min="9" max="9" width="11.5703125" style="13" customWidth="1"/>
    <col min="10" max="12" width="12.7109375" style="45" bestFit="1" customWidth="1"/>
    <col min="13" max="13" width="11.5703125" style="13" customWidth="1"/>
    <col min="14" max="16" width="12.7109375" style="45" bestFit="1" customWidth="1"/>
    <col min="17" max="17" width="11.5703125" style="13" customWidth="1"/>
    <col min="18" max="20" width="12.7109375" style="45" bestFit="1" customWidth="1"/>
    <col min="21" max="21" width="11.5703125" style="13" customWidth="1"/>
    <col min="22" max="16384" width="8.85546875" style="13"/>
  </cols>
  <sheetData>
    <row r="2" spans="1:21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  <c r="R2" s="74" t="s">
        <v>123</v>
      </c>
      <c r="S2" s="74" t="s">
        <v>123</v>
      </c>
      <c r="T2" s="74" t="s">
        <v>123</v>
      </c>
      <c r="U2" s="11">
        <v>2016</v>
      </c>
    </row>
    <row r="3" spans="1:21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  <c r="R3" s="57">
        <v>42460</v>
      </c>
      <c r="S3" s="57">
        <v>42551</v>
      </c>
      <c r="T3" s="57">
        <v>42643</v>
      </c>
      <c r="U3" s="15" t="s">
        <v>107</v>
      </c>
    </row>
    <row r="4" spans="1:21" s="44" customFormat="1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  <c r="R4" s="47"/>
      <c r="S4" s="47"/>
      <c r="T4" s="47"/>
      <c r="U4" s="35"/>
    </row>
    <row r="5" spans="1:21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  <c r="R5" s="19">
        <v>12108</v>
      </c>
      <c r="S5" s="19">
        <v>40489.67511194999</v>
      </c>
      <c r="T5" s="19">
        <v>41421</v>
      </c>
      <c r="U5" s="18">
        <v>42842</v>
      </c>
    </row>
    <row r="6" spans="1:21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  <c r="R6" s="19">
        <v>102900</v>
      </c>
      <c r="S6" s="19">
        <v>91417.02517718001</v>
      </c>
      <c r="T6" s="19">
        <v>94298</v>
      </c>
      <c r="U6" s="18">
        <v>95322</v>
      </c>
    </row>
    <row r="7" spans="1:21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  <c r="R7" s="19">
        <v>2583</v>
      </c>
      <c r="S7" s="19">
        <v>86.418999999999997</v>
      </c>
      <c r="T7" s="19">
        <v>87</v>
      </c>
      <c r="U7" s="18">
        <v>86</v>
      </c>
    </row>
    <row r="8" spans="1:21">
      <c r="A8" s="13" t="s">
        <v>120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  <c r="R8" s="19">
        <v>0</v>
      </c>
      <c r="S8" s="19">
        <v>0</v>
      </c>
      <c r="T8" s="19">
        <v>0</v>
      </c>
      <c r="U8" s="73">
        <v>0</v>
      </c>
    </row>
    <row r="9" spans="1:21">
      <c r="A9" s="13" t="s">
        <v>121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  <c r="R9" s="19">
        <v>0</v>
      </c>
      <c r="S9" s="19">
        <v>974.71100000000001</v>
      </c>
      <c r="T9" s="19">
        <v>928</v>
      </c>
      <c r="U9" s="73">
        <v>1163</v>
      </c>
    </row>
    <row r="10" spans="1:21" s="44" customFormat="1">
      <c r="A10" s="44" t="s">
        <v>53</v>
      </c>
      <c r="B10" s="35">
        <f>SUM(B5:B7)</f>
        <v>114341</v>
      </c>
      <c r="C10" s="35">
        <f t="shared" ref="C10:E10" si="0">SUM(C5:C7)</f>
        <v>121806</v>
      </c>
      <c r="D10" s="35">
        <f t="shared" si="0"/>
        <v>125564.70300000001</v>
      </c>
      <c r="E10" s="35">
        <f t="shared" si="0"/>
        <v>129598.18299999999</v>
      </c>
      <c r="F10" s="47">
        <f>SUM(F5:F7)</f>
        <v>129026</v>
      </c>
      <c r="G10" s="47">
        <f>SUM(G5:G8)</f>
        <v>128322</v>
      </c>
      <c r="H10" s="47">
        <f t="shared" ref="H10" si="1">SUM(H5:H7)</f>
        <v>127929</v>
      </c>
      <c r="I10" s="35">
        <f>SUM(I5:I7)</f>
        <v>129455</v>
      </c>
      <c r="J10" s="47">
        <f>SUM(J5:J7)</f>
        <v>126035</v>
      </c>
      <c r="K10" s="47">
        <f>SUM(K5:K7)</f>
        <v>121470</v>
      </c>
      <c r="L10" s="47">
        <f t="shared" ref="L10:M10" si="2">SUM(L5:L7)</f>
        <v>116598</v>
      </c>
      <c r="M10" s="47">
        <f t="shared" si="2"/>
        <v>121594</v>
      </c>
      <c r="N10" s="47">
        <f>SUM(N5:N7)</f>
        <v>117591</v>
      </c>
      <c r="O10" s="47">
        <f>SUM(O5:O7)</f>
        <v>115641</v>
      </c>
      <c r="P10" s="47">
        <f t="shared" ref="P10" si="3">SUM(P5:P7)</f>
        <v>114630</v>
      </c>
      <c r="Q10" s="47">
        <f>SUM(Q5:Q9)</f>
        <v>112300.79999999999</v>
      </c>
      <c r="R10" s="47">
        <f>SUM(R5:R9)</f>
        <v>117591</v>
      </c>
      <c r="S10" s="47">
        <f>SUM(S5:S9)</f>
        <v>132967.83028913001</v>
      </c>
      <c r="T10" s="47">
        <f>SUM(T5:T9)</f>
        <v>136734</v>
      </c>
      <c r="U10" s="47">
        <f>SUM(U5:U9)</f>
        <v>139413</v>
      </c>
    </row>
    <row r="11" spans="1:21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  <c r="R11" s="19">
        <v>3822</v>
      </c>
      <c r="S11" s="19">
        <v>2321.35</v>
      </c>
      <c r="T11" s="19">
        <v>2488</v>
      </c>
      <c r="U11" s="18">
        <v>3587</v>
      </c>
    </row>
    <row r="12" spans="1:21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  <c r="R12" s="19">
        <v>18276</v>
      </c>
      <c r="S12" s="19">
        <v>25616.042999999998</v>
      </c>
      <c r="T12" s="19">
        <v>25023</v>
      </c>
      <c r="U12" s="18">
        <v>29554</v>
      </c>
    </row>
    <row r="13" spans="1:21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  <c r="R13" s="19">
        <v>22972</v>
      </c>
      <c r="S13" s="19">
        <v>27203.499</v>
      </c>
      <c r="T13" s="19">
        <v>20747</v>
      </c>
      <c r="U13" s="18">
        <v>8477</v>
      </c>
    </row>
    <row r="14" spans="1:21" s="58" customFormat="1">
      <c r="A14" s="58" t="s">
        <v>57</v>
      </c>
      <c r="B14" s="59">
        <f>SUM(B11:B13)</f>
        <v>15173</v>
      </c>
      <c r="C14" s="59">
        <f t="shared" ref="C14:G14" si="4">SUM(C11:C13)</f>
        <v>16590</v>
      </c>
      <c r="D14" s="59">
        <f t="shared" si="4"/>
        <v>19418.456999999999</v>
      </c>
      <c r="E14" s="59">
        <f t="shared" si="4"/>
        <v>20043</v>
      </c>
      <c r="F14" s="60">
        <f t="shared" si="4"/>
        <v>24592</v>
      </c>
      <c r="G14" s="60">
        <f t="shared" si="4"/>
        <v>14093</v>
      </c>
      <c r="H14" s="60">
        <f t="shared" ref="H14" si="5">SUM(H11:H13)</f>
        <v>17564</v>
      </c>
      <c r="I14" s="59">
        <f>SUM(I11:I13)</f>
        <v>29825</v>
      </c>
      <c r="J14" s="60">
        <f t="shared" ref="J14" si="6">SUM(J11:J13)</f>
        <v>49006</v>
      </c>
      <c r="K14" s="60">
        <f t="shared" ref="K14:N14" si="7">SUM(K11:K13)</f>
        <v>19502</v>
      </c>
      <c r="L14" s="60">
        <f t="shared" si="7"/>
        <v>34834</v>
      </c>
      <c r="M14" s="60">
        <f t="shared" si="7"/>
        <v>36399</v>
      </c>
      <c r="N14" s="60">
        <f t="shared" si="7"/>
        <v>45070</v>
      </c>
      <c r="O14" s="60">
        <f t="shared" ref="O14:R14" si="8">SUM(O11:O13)</f>
        <v>36785</v>
      </c>
      <c r="P14" s="60">
        <f t="shared" si="8"/>
        <v>58624</v>
      </c>
      <c r="Q14" s="60">
        <f t="shared" si="8"/>
        <v>53726</v>
      </c>
      <c r="R14" s="60">
        <f t="shared" si="8"/>
        <v>45070</v>
      </c>
      <c r="S14" s="60">
        <f t="shared" ref="S14:U14" si="9">SUM(S11:S13)</f>
        <v>55140.891999999993</v>
      </c>
      <c r="T14" s="60">
        <f t="shared" si="9"/>
        <v>48258</v>
      </c>
      <c r="U14" s="60">
        <f t="shared" si="9"/>
        <v>41618</v>
      </c>
    </row>
    <row r="15" spans="1:21" s="44" customFormat="1">
      <c r="A15" s="61" t="s">
        <v>58</v>
      </c>
      <c r="B15" s="62">
        <f>B14+B10</f>
        <v>129514</v>
      </c>
      <c r="C15" s="62">
        <f t="shared" ref="C15:G15" si="10">C14+C10</f>
        <v>138396</v>
      </c>
      <c r="D15" s="62">
        <f t="shared" si="10"/>
        <v>144983.16</v>
      </c>
      <c r="E15" s="62">
        <f t="shared" si="10"/>
        <v>149641.18299999999</v>
      </c>
      <c r="F15" s="63">
        <f t="shared" si="10"/>
        <v>153618</v>
      </c>
      <c r="G15" s="63">
        <f t="shared" si="10"/>
        <v>142415</v>
      </c>
      <c r="H15" s="63">
        <f t="shared" ref="H15" si="11">H14+H10</f>
        <v>145493</v>
      </c>
      <c r="I15" s="62">
        <f>I14+I10</f>
        <v>159280</v>
      </c>
      <c r="J15" s="63">
        <f t="shared" ref="J15" si="12">J14+J10</f>
        <v>175041</v>
      </c>
      <c r="K15" s="63">
        <f t="shared" ref="K15:N15" si="13">K14+K10</f>
        <v>140972</v>
      </c>
      <c r="L15" s="63">
        <f t="shared" si="13"/>
        <v>151432</v>
      </c>
      <c r="M15" s="63">
        <f t="shared" si="13"/>
        <v>157993</v>
      </c>
      <c r="N15" s="63">
        <f t="shared" si="13"/>
        <v>162661</v>
      </c>
      <c r="O15" s="63">
        <f t="shared" ref="O15:R15" si="14">O14+O10</f>
        <v>152426</v>
      </c>
      <c r="P15" s="63">
        <f t="shared" si="14"/>
        <v>173254</v>
      </c>
      <c r="Q15" s="63">
        <f t="shared" si="14"/>
        <v>166026.79999999999</v>
      </c>
      <c r="R15" s="63">
        <f t="shared" si="14"/>
        <v>162661</v>
      </c>
      <c r="S15" s="63">
        <f t="shared" ref="S15:U15" si="15">S14+S10</f>
        <v>188108.72228913</v>
      </c>
      <c r="T15" s="63">
        <f t="shared" si="15"/>
        <v>184992</v>
      </c>
      <c r="U15" s="63">
        <f t="shared" si="15"/>
        <v>181031</v>
      </c>
    </row>
    <row r="16" spans="1:21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  <c r="R16" s="19"/>
      <c r="S16" s="19"/>
      <c r="T16" s="19"/>
      <c r="U16" s="18"/>
    </row>
    <row r="17" spans="1:21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  <c r="R17" s="19"/>
      <c r="S17" s="19"/>
      <c r="T17" s="19"/>
      <c r="U17" s="18"/>
    </row>
    <row r="18" spans="1:21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  <c r="R18" s="19">
        <v>33800</v>
      </c>
      <c r="S18" s="19">
        <v>33800</v>
      </c>
      <c r="T18" s="19">
        <v>33800</v>
      </c>
      <c r="U18" s="18">
        <v>33800</v>
      </c>
    </row>
    <row r="19" spans="1:21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  <c r="R19" s="19">
        <v>71508</v>
      </c>
      <c r="S19" s="19">
        <v>33451.226999999999</v>
      </c>
      <c r="T19" s="19">
        <v>37830</v>
      </c>
      <c r="U19" s="18">
        <v>38880</v>
      </c>
    </row>
    <row r="20" spans="1:21" s="58" customFormat="1">
      <c r="A20" s="58" t="s">
        <v>103</v>
      </c>
      <c r="B20" s="59">
        <f>SUM(B18:B19)</f>
        <v>98226</v>
      </c>
      <c r="C20" s="59">
        <f t="shared" ref="C20:G20" si="16">SUM(C18:C19)</f>
        <v>111393.895</v>
      </c>
      <c r="D20" s="59">
        <f t="shared" si="16"/>
        <v>120252.458</v>
      </c>
      <c r="E20" s="59">
        <f t="shared" si="16"/>
        <v>66203</v>
      </c>
      <c r="F20" s="60">
        <f t="shared" si="16"/>
        <v>79859</v>
      </c>
      <c r="G20" s="60">
        <f t="shared" si="16"/>
        <v>63008</v>
      </c>
      <c r="H20" s="60">
        <f t="shared" ref="H20" si="17">SUM(H18:H19)</f>
        <v>78929</v>
      </c>
      <c r="I20" s="59">
        <f>SUM(I18:I19)</f>
        <v>97193</v>
      </c>
      <c r="J20" s="60">
        <f t="shared" ref="J20" si="18">SUM(J18:J19)</f>
        <v>112828</v>
      </c>
      <c r="K20" s="60">
        <f t="shared" ref="K20:N20" si="19">SUM(K18:K19)</f>
        <v>65950</v>
      </c>
      <c r="L20" s="60">
        <f t="shared" si="19"/>
        <v>79407</v>
      </c>
      <c r="M20" s="60">
        <f t="shared" si="19"/>
        <v>92074</v>
      </c>
      <c r="N20" s="60">
        <f t="shared" si="19"/>
        <v>105308</v>
      </c>
      <c r="O20" s="60">
        <f t="shared" ref="O20:R20" si="20">SUM(O18:O19)</f>
        <v>58367</v>
      </c>
      <c r="P20" s="60">
        <f t="shared" si="20"/>
        <v>73480</v>
      </c>
      <c r="Q20" s="60">
        <f t="shared" si="20"/>
        <v>80446</v>
      </c>
      <c r="R20" s="60">
        <f t="shared" si="20"/>
        <v>105308</v>
      </c>
      <c r="S20" s="60">
        <f t="shared" ref="S20:U20" si="21">SUM(S18:S19)</f>
        <v>67251.226999999999</v>
      </c>
      <c r="T20" s="60">
        <f t="shared" si="21"/>
        <v>71630</v>
      </c>
      <c r="U20" s="60">
        <f t="shared" si="21"/>
        <v>72680</v>
      </c>
    </row>
    <row r="21" spans="1:21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8000</v>
      </c>
      <c r="U21" s="73">
        <v>8000</v>
      </c>
    </row>
    <row r="22" spans="1:21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  <c r="R22" s="19">
        <v>4432</v>
      </c>
      <c r="S22" s="19">
        <v>4693.165</v>
      </c>
      <c r="T22" s="19">
        <v>4219</v>
      </c>
      <c r="U22" s="18">
        <v>6012</v>
      </c>
    </row>
    <row r="23" spans="1:21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  <c r="R23" s="19">
        <v>1350</v>
      </c>
      <c r="S23" s="19">
        <v>1285.482</v>
      </c>
      <c r="T23" s="19">
        <v>1285</v>
      </c>
      <c r="U23" s="18">
        <v>1285.5</v>
      </c>
    </row>
    <row r="24" spans="1:21" s="58" customFormat="1">
      <c r="A24" s="58" t="s">
        <v>65</v>
      </c>
      <c r="B24" s="59">
        <f>SUM(B21:B23)</f>
        <v>4346</v>
      </c>
      <c r="C24" s="59">
        <f t="shared" ref="C24:G24" si="22">SUM(C21:C23)</f>
        <v>4580.8810000000003</v>
      </c>
      <c r="D24" s="59">
        <f t="shared" si="22"/>
        <v>4485.8150000000005</v>
      </c>
      <c r="E24" s="59">
        <f t="shared" si="22"/>
        <v>6092</v>
      </c>
      <c r="F24" s="60">
        <f t="shared" si="22"/>
        <v>6660</v>
      </c>
      <c r="G24" s="60">
        <f t="shared" si="22"/>
        <v>6687</v>
      </c>
      <c r="H24" s="60">
        <f t="shared" ref="H24" si="23">SUM(H21:H23)</f>
        <v>6788</v>
      </c>
      <c r="I24" s="59">
        <f>SUM(I21:I23)</f>
        <v>6658</v>
      </c>
      <c r="J24" s="60">
        <f t="shared" ref="J24" si="24">SUM(J21:J23)</f>
        <v>6650</v>
      </c>
      <c r="K24" s="60">
        <f t="shared" ref="K24:N24" si="25">SUM(K21:K23)</f>
        <v>6646</v>
      </c>
      <c r="L24" s="60">
        <f t="shared" si="25"/>
        <v>6798</v>
      </c>
      <c r="M24" s="60">
        <f t="shared" si="25"/>
        <v>5818</v>
      </c>
      <c r="N24" s="60">
        <f t="shared" si="25"/>
        <v>5782</v>
      </c>
      <c r="O24" s="60">
        <f t="shared" ref="O24:R24" si="26">SUM(O21:O23)</f>
        <v>5633</v>
      </c>
      <c r="P24" s="60">
        <f t="shared" si="26"/>
        <v>6255</v>
      </c>
      <c r="Q24" s="60">
        <f t="shared" si="26"/>
        <v>6323</v>
      </c>
      <c r="R24" s="60">
        <f t="shared" si="26"/>
        <v>5782</v>
      </c>
      <c r="S24" s="60">
        <f t="shared" ref="S24:U24" si="27">SUM(S21:S23)</f>
        <v>5978.6469999999999</v>
      </c>
      <c r="T24" s="60">
        <f t="shared" si="27"/>
        <v>13504</v>
      </c>
      <c r="U24" s="60">
        <f t="shared" si="27"/>
        <v>15297.5</v>
      </c>
    </row>
    <row r="25" spans="1:21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  <c r="R25" s="19">
        <v>24727</v>
      </c>
      <c r="S25" s="19">
        <v>56432.800999999999</v>
      </c>
      <c r="T25" s="19">
        <v>57352</v>
      </c>
      <c r="U25" s="18">
        <v>57415</v>
      </c>
    </row>
    <row r="26" spans="1:21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  <c r="R26" s="19">
        <v>26844</v>
      </c>
      <c r="S26" s="19">
        <v>58446.108</v>
      </c>
      <c r="T26" s="19">
        <v>42506</v>
      </c>
      <c r="U26" s="18">
        <v>35638.400000000001</v>
      </c>
    </row>
    <row r="27" spans="1:21" s="58" customFormat="1">
      <c r="A27" s="58" t="s">
        <v>67</v>
      </c>
      <c r="B27" s="59">
        <f t="shared" ref="B27:G27" si="28">SUM(B25:B26)</f>
        <v>26942</v>
      </c>
      <c r="C27" s="59">
        <f t="shared" si="28"/>
        <v>22421</v>
      </c>
      <c r="D27" s="59">
        <f t="shared" si="28"/>
        <v>20244.887000000002</v>
      </c>
      <c r="E27" s="59">
        <f t="shared" si="28"/>
        <v>77346</v>
      </c>
      <c r="F27" s="60">
        <f t="shared" si="28"/>
        <v>67099</v>
      </c>
      <c r="G27" s="60">
        <f t="shared" si="28"/>
        <v>72720</v>
      </c>
      <c r="H27" s="60">
        <f t="shared" ref="H27" si="29">SUM(H25:H26)</f>
        <v>59776</v>
      </c>
      <c r="I27" s="59">
        <f>SUM(I25:I26)</f>
        <v>55429</v>
      </c>
      <c r="J27" s="60">
        <f>SUM(J25:J26)</f>
        <v>55563</v>
      </c>
      <c r="K27" s="60">
        <f>SUM(K25:K26)</f>
        <v>68376</v>
      </c>
      <c r="L27" s="60">
        <f t="shared" ref="L27:M27" si="30">SUM(L25:L26)</f>
        <v>65227</v>
      </c>
      <c r="M27" s="60">
        <f t="shared" si="30"/>
        <v>60101</v>
      </c>
      <c r="N27" s="60">
        <f>SUM(N25:N26)</f>
        <v>51571</v>
      </c>
      <c r="O27" s="60">
        <f>SUM(O25:O26)</f>
        <v>88426</v>
      </c>
      <c r="P27" s="60">
        <f t="shared" ref="P27:Q27" si="31">SUM(P25:P26)</f>
        <v>93519</v>
      </c>
      <c r="Q27" s="60">
        <f t="shared" si="31"/>
        <v>79258</v>
      </c>
      <c r="R27" s="60">
        <f>SUM(R25:R26)</f>
        <v>51571</v>
      </c>
      <c r="S27" s="60">
        <f>SUM(S25:S26)</f>
        <v>114878.909</v>
      </c>
      <c r="T27" s="60">
        <f>SUM(T25:T26)</f>
        <v>99858</v>
      </c>
      <c r="U27" s="60">
        <f t="shared" ref="U27" si="32">SUM(U25:U26)</f>
        <v>93053.4</v>
      </c>
    </row>
    <row r="28" spans="1:21" s="58" customFormat="1">
      <c r="A28" s="58" t="s">
        <v>104</v>
      </c>
      <c r="B28" s="59">
        <f t="shared" ref="B28:G28" si="33">B27+B24</f>
        <v>31288</v>
      </c>
      <c r="C28" s="59">
        <f t="shared" si="33"/>
        <v>27001.881000000001</v>
      </c>
      <c r="D28" s="59">
        <f t="shared" si="33"/>
        <v>24730.702000000005</v>
      </c>
      <c r="E28" s="59">
        <f t="shared" si="33"/>
        <v>83438</v>
      </c>
      <c r="F28" s="60">
        <f t="shared" si="33"/>
        <v>73759</v>
      </c>
      <c r="G28" s="60">
        <f t="shared" si="33"/>
        <v>79407</v>
      </c>
      <c r="H28" s="60">
        <f t="shared" ref="H28" si="34">H27+H24</f>
        <v>66564</v>
      </c>
      <c r="I28" s="59">
        <f>I27+I24</f>
        <v>62087</v>
      </c>
      <c r="J28" s="60">
        <f>J27+J24</f>
        <v>62213</v>
      </c>
      <c r="K28" s="60">
        <f>K27+K24</f>
        <v>75022</v>
      </c>
      <c r="L28" s="60">
        <f t="shared" ref="L28:M28" si="35">L27+L24</f>
        <v>72025</v>
      </c>
      <c r="M28" s="60">
        <f t="shared" si="35"/>
        <v>65919</v>
      </c>
      <c r="N28" s="60">
        <f>N27+N24</f>
        <v>57353</v>
      </c>
      <c r="O28" s="60">
        <f>O27+O24</f>
        <v>94059</v>
      </c>
      <c r="P28" s="60">
        <f t="shared" ref="P28:Q28" si="36">P27+P24</f>
        <v>99774</v>
      </c>
      <c r="Q28" s="60">
        <f t="shared" si="36"/>
        <v>85581</v>
      </c>
      <c r="R28" s="60">
        <f>R27+R24</f>
        <v>57353</v>
      </c>
      <c r="S28" s="60">
        <f>S27+S24</f>
        <v>120857.556</v>
      </c>
      <c r="T28" s="60">
        <f>T27+T24</f>
        <v>113362</v>
      </c>
      <c r="U28" s="60">
        <f t="shared" ref="U28" si="37">U27+U24</f>
        <v>108350.9</v>
      </c>
    </row>
    <row r="29" spans="1:21" s="44" customFormat="1">
      <c r="A29" s="61" t="s">
        <v>68</v>
      </c>
      <c r="B29" s="62">
        <f t="shared" ref="B29:G29" si="38">B28+B20</f>
        <v>129514</v>
      </c>
      <c r="C29" s="62">
        <f t="shared" si="38"/>
        <v>138395.77600000001</v>
      </c>
      <c r="D29" s="62">
        <f t="shared" si="38"/>
        <v>144983.16</v>
      </c>
      <c r="E29" s="62">
        <f t="shared" si="38"/>
        <v>149641</v>
      </c>
      <c r="F29" s="63">
        <f t="shared" si="38"/>
        <v>153618</v>
      </c>
      <c r="G29" s="63">
        <f t="shared" si="38"/>
        <v>142415</v>
      </c>
      <c r="H29" s="63">
        <f t="shared" ref="H29" si="39">H28+H20</f>
        <v>145493</v>
      </c>
      <c r="I29" s="62">
        <f>I28+I20</f>
        <v>159280</v>
      </c>
      <c r="J29" s="63">
        <f>J28+J20</f>
        <v>175041</v>
      </c>
      <c r="K29" s="63">
        <f>K28+K20</f>
        <v>140972</v>
      </c>
      <c r="L29" s="63">
        <f t="shared" ref="L29:M29" si="40">L28+L20</f>
        <v>151432</v>
      </c>
      <c r="M29" s="63">
        <f t="shared" si="40"/>
        <v>157993</v>
      </c>
      <c r="N29" s="63">
        <f>N28+N20</f>
        <v>162661</v>
      </c>
      <c r="O29" s="63">
        <f>O28+O20</f>
        <v>152426</v>
      </c>
      <c r="P29" s="63">
        <f t="shared" ref="P29:Q29" si="41">P28+P20</f>
        <v>173254</v>
      </c>
      <c r="Q29" s="63">
        <f t="shared" si="41"/>
        <v>166027</v>
      </c>
      <c r="R29" s="63">
        <f>R28+R20</f>
        <v>162661</v>
      </c>
      <c r="S29" s="63">
        <f>S28+S20</f>
        <v>188108.783</v>
      </c>
      <c r="T29" s="63">
        <f>T28+T20</f>
        <v>184992</v>
      </c>
      <c r="U29" s="63">
        <f t="shared" ref="U29" si="42">U28+U20</f>
        <v>181030.9</v>
      </c>
    </row>
    <row r="30" spans="1:21">
      <c r="B30" s="20">
        <f t="shared" ref="B30:G30" si="43">B29-B15</f>
        <v>0</v>
      </c>
      <c r="C30" s="20">
        <f t="shared" si="43"/>
        <v>-0.22399999998742715</v>
      </c>
      <c r="D30" s="20">
        <f t="shared" si="43"/>
        <v>0</v>
      </c>
      <c r="E30" s="20">
        <f t="shared" si="43"/>
        <v>-0.18299999998998828</v>
      </c>
      <c r="F30" s="21">
        <f t="shared" si="43"/>
        <v>0</v>
      </c>
      <c r="G30" s="21">
        <f t="shared" si="43"/>
        <v>0</v>
      </c>
      <c r="H30" s="21">
        <f t="shared" ref="H30" si="44">H29-H15</f>
        <v>0</v>
      </c>
      <c r="I30" s="20">
        <f>I29-I15</f>
        <v>0</v>
      </c>
      <c r="J30" s="21">
        <f>J29-J15</f>
        <v>0</v>
      </c>
      <c r="K30" s="21">
        <f>K29-K15</f>
        <v>0</v>
      </c>
      <c r="L30" s="21">
        <f t="shared" ref="L30:M30" si="45">L29-L15</f>
        <v>0</v>
      </c>
      <c r="M30" s="21">
        <f t="shared" si="45"/>
        <v>0</v>
      </c>
      <c r="N30" s="21">
        <f>N29-N15</f>
        <v>0</v>
      </c>
      <c r="O30" s="21">
        <f>O29-O15</f>
        <v>0</v>
      </c>
      <c r="P30" s="21">
        <f t="shared" ref="P30:Q30" si="46">P29-P15</f>
        <v>0</v>
      </c>
      <c r="Q30" s="21">
        <f t="shared" si="46"/>
        <v>0.20000000001164153</v>
      </c>
      <c r="R30" s="21">
        <f>R29-R15</f>
        <v>0</v>
      </c>
      <c r="S30" s="21">
        <f>S29-S15</f>
        <v>6.0710869991453364E-2</v>
      </c>
      <c r="T30" s="21">
        <f>T29-T15</f>
        <v>0</v>
      </c>
      <c r="U30" s="21">
        <f t="shared" ref="U30" si="47">U29-U15</f>
        <v>-0.10000000000582077</v>
      </c>
    </row>
    <row r="33" spans="2:5">
      <c r="B33" s="20"/>
      <c r="C33" s="20"/>
      <c r="D33" s="20"/>
      <c r="E33" s="2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"/>
  <sheetViews>
    <sheetView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Y4" sqref="Y4"/>
    </sheetView>
  </sheetViews>
  <sheetFormatPr defaultColWidth="8.85546875" defaultRowHeight="12.75"/>
  <cols>
    <col min="1" max="1" width="59.85546875" style="13" customWidth="1"/>
    <col min="2" max="5" width="13.5703125" style="13" bestFit="1" customWidth="1"/>
    <col min="6" max="9" width="11.28515625" style="45" customWidth="1"/>
    <col min="10" max="10" width="13.5703125" style="13" bestFit="1" customWidth="1"/>
    <col min="11" max="11" width="9.7109375" style="45" customWidth="1"/>
    <col min="12" max="14" width="10.28515625" style="45" customWidth="1"/>
    <col min="15" max="15" width="10" style="13" customWidth="1"/>
    <col min="16" max="16" width="10.28515625" style="13" customWidth="1"/>
    <col min="17" max="19" width="10.28515625" style="13" bestFit="1" customWidth="1"/>
    <col min="20" max="21" width="9.28515625" style="13" bestFit="1" customWidth="1"/>
    <col min="22" max="24" width="9" style="13" bestFit="1" customWidth="1"/>
    <col min="25" max="16384" width="8.85546875" style="13"/>
  </cols>
  <sheetData>
    <row r="2" spans="1:29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</row>
    <row r="3" spans="1:29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</row>
    <row r="4" spans="1:29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  <c r="Y4" s="20">
        <f>SUM(Z4:AC4)</f>
        <v>45299</v>
      </c>
      <c r="Z4" s="19">
        <v>10698</v>
      </c>
      <c r="AA4" s="19">
        <v>11507</v>
      </c>
      <c r="AB4" s="19">
        <v>13813</v>
      </c>
      <c r="AC4" s="19">
        <v>9281</v>
      </c>
    </row>
    <row r="5" spans="1:29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  <c r="Y5" s="20">
        <f>SUM(Z5:AC5)</f>
        <v>-14752</v>
      </c>
      <c r="Z5" s="19">
        <v>-4341</v>
      </c>
      <c r="AA5" s="19">
        <v>-3274</v>
      </c>
      <c r="AB5" s="19">
        <v>-1670</v>
      </c>
      <c r="AC5" s="19">
        <v>-5467</v>
      </c>
    </row>
    <row r="6" spans="1:29" s="64" customFormat="1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X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  <c r="Y6" s="65">
        <f t="shared" ref="Y6:AC6" si="2">Y4+Y5</f>
        <v>30547</v>
      </c>
      <c r="Z6" s="66">
        <f t="shared" si="2"/>
        <v>6357</v>
      </c>
      <c r="AA6" s="66">
        <f t="shared" si="2"/>
        <v>8233</v>
      </c>
      <c r="AB6" s="66">
        <f t="shared" si="2"/>
        <v>12143</v>
      </c>
      <c r="AC6" s="66">
        <f t="shared" si="2"/>
        <v>3814</v>
      </c>
    </row>
    <row r="7" spans="1:29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  <c r="Y7" s="20">
        <f>SUM(Z7:AC7)</f>
        <v>-43840.43</v>
      </c>
      <c r="Z7" s="19">
        <v>-19851</v>
      </c>
      <c r="AA7" s="19">
        <v>-3699.4300000000003</v>
      </c>
      <c r="AB7" s="19">
        <v>-4175</v>
      </c>
      <c r="AC7" s="19">
        <v>-16115</v>
      </c>
    </row>
    <row r="8" spans="1:29" s="44" customFormat="1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 t="shared" ref="F8:I8" si="3">F6+F7</f>
        <v>15227</v>
      </c>
      <c r="G8" s="47">
        <f t="shared" si="3"/>
        <v>10216</v>
      </c>
      <c r="H8" s="47">
        <f t="shared" si="3"/>
        <v>17399</v>
      </c>
      <c r="I8" s="47">
        <f t="shared" si="3"/>
        <v>18361.800000000003</v>
      </c>
      <c r="J8" s="35">
        <f>J6+J7</f>
        <v>80743</v>
      </c>
      <c r="K8" s="47">
        <f t="shared" ref="K8:S8" si="4">K6+K7</f>
        <v>11026</v>
      </c>
      <c r="L8" s="47">
        <f t="shared" si="4"/>
        <v>26581</v>
      </c>
      <c r="M8" s="47">
        <f t="shared" si="4"/>
        <v>23363</v>
      </c>
      <c r="N8" s="47">
        <f t="shared" si="4"/>
        <v>19773</v>
      </c>
      <c r="O8" s="35">
        <f t="shared" si="4"/>
        <v>63744</v>
      </c>
      <c r="P8" s="47">
        <f t="shared" si="4"/>
        <v>17988</v>
      </c>
      <c r="Q8" s="47">
        <f t="shared" si="4"/>
        <v>16213</v>
      </c>
      <c r="R8" s="47">
        <f t="shared" si="4"/>
        <v>17887</v>
      </c>
      <c r="S8" s="47">
        <f t="shared" si="4"/>
        <v>11656</v>
      </c>
      <c r="T8" s="35">
        <f t="shared" ref="T8:X8" si="5">T6+T7</f>
        <v>32400</v>
      </c>
      <c r="U8" s="47">
        <f t="shared" si="5"/>
        <v>3189</v>
      </c>
      <c r="V8" s="47">
        <f t="shared" si="5"/>
        <v>11221</v>
      </c>
      <c r="W8" s="47">
        <f t="shared" si="5"/>
        <v>12169</v>
      </c>
      <c r="X8" s="47">
        <f t="shared" si="5"/>
        <v>5821</v>
      </c>
      <c r="Y8" s="35">
        <f t="shared" ref="Y8:AC8" si="6">Y6+Y7</f>
        <v>-13293.43</v>
      </c>
      <c r="Z8" s="47">
        <f t="shared" si="6"/>
        <v>-13494</v>
      </c>
      <c r="AA8" s="47">
        <f t="shared" si="6"/>
        <v>4533.57</v>
      </c>
      <c r="AB8" s="47">
        <f t="shared" si="6"/>
        <v>7968</v>
      </c>
      <c r="AC8" s="47">
        <f t="shared" si="6"/>
        <v>-12301</v>
      </c>
    </row>
    <row r="9" spans="1:29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  <c r="Z9" s="19"/>
      <c r="AA9" s="45"/>
      <c r="AB9" s="45"/>
      <c r="AC9" s="45"/>
    </row>
    <row r="10" spans="1:29" s="64" customFormat="1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7">H7</f>
        <v>-5331</v>
      </c>
      <c r="I10" s="66">
        <f t="shared" si="7"/>
        <v>-5127</v>
      </c>
      <c r="J10" s="65">
        <f t="shared" si="7"/>
        <v>-17313</v>
      </c>
      <c r="K10" s="66">
        <f t="shared" si="7"/>
        <v>-5263</v>
      </c>
      <c r="L10" s="66">
        <f t="shared" si="7"/>
        <v>-3710</v>
      </c>
      <c r="M10" s="66">
        <f t="shared" si="7"/>
        <v>-6900</v>
      </c>
      <c r="N10" s="66">
        <f t="shared" si="7"/>
        <v>-1440</v>
      </c>
      <c r="O10" s="65">
        <f t="shared" si="7"/>
        <v>-19815</v>
      </c>
      <c r="P10" s="66">
        <f t="shared" si="7"/>
        <v>-2548</v>
      </c>
      <c r="Q10" s="66">
        <f t="shared" si="7"/>
        <v>-3822</v>
      </c>
      <c r="R10" s="66">
        <f t="shared" si="7"/>
        <v>-7160</v>
      </c>
      <c r="S10" s="66">
        <f t="shared" si="7"/>
        <v>-6285</v>
      </c>
      <c r="T10" s="65">
        <f t="shared" ref="T10:X10" si="8">T7</f>
        <v>-23314</v>
      </c>
      <c r="U10" s="66">
        <f t="shared" si="8"/>
        <v>-8566</v>
      </c>
      <c r="V10" s="66">
        <f t="shared" si="8"/>
        <v>-5155</v>
      </c>
      <c r="W10" s="66">
        <f t="shared" si="8"/>
        <v>-5586</v>
      </c>
      <c r="X10" s="66">
        <f t="shared" si="8"/>
        <v>-4007</v>
      </c>
      <c r="Y10" s="65">
        <f t="shared" ref="Y10:AC10" si="9">Y7</f>
        <v>-43840.43</v>
      </c>
      <c r="Z10" s="66">
        <f t="shared" si="9"/>
        <v>-19851</v>
      </c>
      <c r="AA10" s="66">
        <f t="shared" si="9"/>
        <v>-3699.4300000000003</v>
      </c>
      <c r="AB10" s="66">
        <f t="shared" si="9"/>
        <v>-4175</v>
      </c>
      <c r="AC10" s="66">
        <f t="shared" si="9"/>
        <v>-16115</v>
      </c>
    </row>
    <row r="11" spans="1:29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10">F8</f>
        <v>15227</v>
      </c>
      <c r="G11" s="19">
        <f t="shared" si="10"/>
        <v>10216</v>
      </c>
      <c r="H11" s="19">
        <f t="shared" si="10"/>
        <v>17399</v>
      </c>
      <c r="I11" s="19">
        <f t="shared" si="10"/>
        <v>18361.800000000003</v>
      </c>
      <c r="J11" s="18">
        <f t="shared" si="10"/>
        <v>80743</v>
      </c>
      <c r="K11" s="19">
        <f t="shared" si="10"/>
        <v>11026</v>
      </c>
      <c r="L11" s="19">
        <f t="shared" si="10"/>
        <v>26581</v>
      </c>
      <c r="M11" s="19">
        <f t="shared" si="10"/>
        <v>23363</v>
      </c>
      <c r="N11" s="19">
        <f t="shared" si="10"/>
        <v>19773</v>
      </c>
      <c r="O11" s="18">
        <f t="shared" si="10"/>
        <v>63744</v>
      </c>
      <c r="P11" s="19">
        <f t="shared" si="10"/>
        <v>17988</v>
      </c>
      <c r="Q11" s="19">
        <f t="shared" si="10"/>
        <v>16213</v>
      </c>
      <c r="R11" s="19">
        <f t="shared" si="10"/>
        <v>17887</v>
      </c>
      <c r="S11" s="19">
        <f t="shared" si="10"/>
        <v>11656</v>
      </c>
      <c r="T11" s="18">
        <f t="shared" ref="T11:X11" si="11">T8</f>
        <v>32400</v>
      </c>
      <c r="U11" s="19">
        <f t="shared" si="11"/>
        <v>3189</v>
      </c>
      <c r="V11" s="19">
        <f t="shared" si="11"/>
        <v>11221</v>
      </c>
      <c r="W11" s="19">
        <f t="shared" si="11"/>
        <v>12169</v>
      </c>
      <c r="X11" s="19">
        <f t="shared" si="11"/>
        <v>5821</v>
      </c>
      <c r="Y11" s="18">
        <f t="shared" ref="Y11:AC11" si="12">Y8</f>
        <v>-13293.43</v>
      </c>
      <c r="Z11" s="19">
        <f t="shared" si="12"/>
        <v>-13494</v>
      </c>
      <c r="AA11" s="19">
        <f t="shared" si="12"/>
        <v>4533.57</v>
      </c>
      <c r="AB11" s="19">
        <f t="shared" si="12"/>
        <v>7968</v>
      </c>
      <c r="AC11" s="19">
        <f t="shared" si="12"/>
        <v>-12301</v>
      </c>
    </row>
    <row r="12" spans="1:29" s="65" customFormat="1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  <c r="Y12" s="20">
        <f>SUM(Z12:AC12)</f>
        <v>-10501</v>
      </c>
      <c r="Z12" s="66">
        <v>0</v>
      </c>
      <c r="AA12" s="66">
        <v>3815</v>
      </c>
      <c r="AB12" s="66">
        <v>-14316</v>
      </c>
      <c r="AC12" s="66">
        <v>0</v>
      </c>
    </row>
    <row r="13" spans="1:29" s="44" customFormat="1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 t="shared" ref="F13:H13" si="13">F11+F12</f>
        <v>3011</v>
      </c>
      <c r="G13" s="47">
        <f t="shared" si="13"/>
        <v>-3501</v>
      </c>
      <c r="H13" s="47">
        <f t="shared" si="13"/>
        <v>214</v>
      </c>
      <c r="I13" s="47">
        <f t="shared" ref="I13" si="14">I11+I12</f>
        <v>1997.8000000000029</v>
      </c>
      <c r="J13" s="35">
        <f t="shared" ref="J13:K13" si="15">J11+J12</f>
        <v>15841</v>
      </c>
      <c r="K13" s="47">
        <f t="shared" si="15"/>
        <v>-924</v>
      </c>
      <c r="L13" s="47">
        <f t="shared" ref="L13" si="16">L11+L12</f>
        <v>-71</v>
      </c>
      <c r="M13" s="47">
        <f t="shared" ref="M13" si="17">M11+M12</f>
        <v>3113</v>
      </c>
      <c r="N13" s="47">
        <f t="shared" ref="N13" si="18">N11+N12</f>
        <v>13723</v>
      </c>
      <c r="O13" s="35">
        <f t="shared" ref="O13" si="19">O11+O12</f>
        <v>604</v>
      </c>
      <c r="P13" s="47">
        <f t="shared" ref="P13" si="20">P11+P12</f>
        <v>17038</v>
      </c>
      <c r="Q13" s="47">
        <f t="shared" ref="Q13" si="21">Q11+Q12</f>
        <v>-31149</v>
      </c>
      <c r="R13" s="47">
        <f t="shared" ref="R13" si="22">R11+R12</f>
        <v>14087</v>
      </c>
      <c r="S13" s="47">
        <f t="shared" ref="S13:W13" si="23">S11+S12</f>
        <v>628</v>
      </c>
      <c r="T13" s="35">
        <f t="shared" si="23"/>
        <v>-860</v>
      </c>
      <c r="U13" s="47">
        <f t="shared" si="23"/>
        <v>3189</v>
      </c>
      <c r="V13" s="47">
        <f t="shared" si="23"/>
        <v>-7561</v>
      </c>
      <c r="W13" s="47">
        <f t="shared" si="23"/>
        <v>15469</v>
      </c>
      <c r="X13" s="47">
        <f t="shared" ref="X13:AB13" si="24">X11+X12</f>
        <v>-11957</v>
      </c>
      <c r="Y13" s="35">
        <f t="shared" si="24"/>
        <v>-23794.43</v>
      </c>
      <c r="Z13" s="47">
        <f t="shared" si="24"/>
        <v>-13494</v>
      </c>
      <c r="AA13" s="47">
        <f t="shared" si="24"/>
        <v>8348.57</v>
      </c>
      <c r="AB13" s="47">
        <f t="shared" si="24"/>
        <v>-6348</v>
      </c>
      <c r="AC13" s="47">
        <f t="shared" ref="AC13" si="25">AC11+AC12</f>
        <v>-12301</v>
      </c>
    </row>
    <row r="14" spans="1:29" ht="6.75" customHeight="1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  <c r="Z14" s="19"/>
      <c r="AA14" s="45"/>
      <c r="AB14" s="45"/>
      <c r="AC14" s="45"/>
    </row>
    <row r="15" spans="1:29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  <c r="Y15" s="20">
        <f>X19</f>
        <v>31588.868999999999</v>
      </c>
      <c r="Z15" s="19">
        <f>X19</f>
        <v>31588.868999999999</v>
      </c>
      <c r="AA15" s="21">
        <f>Z19</f>
        <v>19141.868999999999</v>
      </c>
      <c r="AB15" s="21">
        <f>AA19</f>
        <v>27203.438999999998</v>
      </c>
      <c r="AC15" s="21">
        <f>AB19</f>
        <v>20747.438999999998</v>
      </c>
    </row>
    <row r="16" spans="1:29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  <c r="Z16" s="19"/>
      <c r="AA16" s="45"/>
      <c r="AB16" s="45"/>
      <c r="AC16" s="45"/>
    </row>
    <row r="17" spans="1:29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26">F13</f>
        <v>3011</v>
      </c>
      <c r="G17" s="19">
        <f t="shared" si="26"/>
        <v>-3501</v>
      </c>
      <c r="H17" s="19">
        <f t="shared" si="26"/>
        <v>214</v>
      </c>
      <c r="I17" s="19">
        <f t="shared" si="26"/>
        <v>1997.8000000000029</v>
      </c>
      <c r="J17" s="18">
        <f t="shared" si="26"/>
        <v>15841</v>
      </c>
      <c r="K17" s="19">
        <f t="shared" si="26"/>
        <v>-924</v>
      </c>
      <c r="L17" s="19">
        <f t="shared" si="26"/>
        <v>-71</v>
      </c>
      <c r="M17" s="19">
        <f t="shared" si="26"/>
        <v>3113</v>
      </c>
      <c r="N17" s="19">
        <f t="shared" si="26"/>
        <v>13723</v>
      </c>
      <c r="O17" s="18">
        <f t="shared" si="26"/>
        <v>604</v>
      </c>
      <c r="P17" s="19">
        <f t="shared" si="26"/>
        <v>17038</v>
      </c>
      <c r="Q17" s="19">
        <f t="shared" si="26"/>
        <v>-31149</v>
      </c>
      <c r="R17" s="19">
        <f t="shared" si="26"/>
        <v>14087</v>
      </c>
      <c r="S17" s="19">
        <f t="shared" si="26"/>
        <v>628</v>
      </c>
      <c r="T17" s="18">
        <f t="shared" ref="T17:X17" si="27">T13</f>
        <v>-860</v>
      </c>
      <c r="U17" s="19">
        <f t="shared" si="27"/>
        <v>3189</v>
      </c>
      <c r="V17" s="19">
        <f t="shared" si="27"/>
        <v>-7561</v>
      </c>
      <c r="W17" s="19">
        <f t="shared" si="27"/>
        <v>15469</v>
      </c>
      <c r="X17" s="19">
        <f t="shared" si="27"/>
        <v>-11957</v>
      </c>
      <c r="Y17" s="18">
        <f t="shared" ref="Y17:AC17" si="28">Y13</f>
        <v>-23794.43</v>
      </c>
      <c r="Z17" s="19">
        <f t="shared" si="28"/>
        <v>-13494</v>
      </c>
      <c r="AA17" s="19">
        <f t="shared" si="28"/>
        <v>8348.57</v>
      </c>
      <c r="AB17" s="19">
        <f t="shared" si="28"/>
        <v>-6348</v>
      </c>
      <c r="AC17" s="19">
        <f t="shared" si="28"/>
        <v>-12301</v>
      </c>
    </row>
    <row r="18" spans="1:29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  <c r="Y18" s="20">
        <f>SUM(Z18:AC18)</f>
        <v>683</v>
      </c>
      <c r="Z18" s="19">
        <v>1047</v>
      </c>
      <c r="AA18" s="45">
        <v>-287</v>
      </c>
      <c r="AB18" s="19">
        <v>-108</v>
      </c>
      <c r="AC18" s="19">
        <v>31</v>
      </c>
    </row>
    <row r="19" spans="1:29" s="44" customFormat="1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 t="shared" ref="F19:I19" si="29">F15+F17</f>
        <v>4363.8689999999997</v>
      </c>
      <c r="G19" s="47">
        <f t="shared" si="29"/>
        <v>862.86899999999969</v>
      </c>
      <c r="H19" s="47">
        <f t="shared" si="29"/>
        <v>1076.8689999999997</v>
      </c>
      <c r="I19" s="47">
        <f t="shared" si="29"/>
        <v>3074.6690000000026</v>
      </c>
      <c r="J19" s="35">
        <f>J15+J17</f>
        <v>18915.868999999999</v>
      </c>
      <c r="K19" s="47">
        <f t="shared" ref="K19:S19" si="30">K15+K17</f>
        <v>2150.8689999999997</v>
      </c>
      <c r="L19" s="47">
        <f t="shared" si="30"/>
        <v>2079.8689999999997</v>
      </c>
      <c r="M19" s="47">
        <f t="shared" si="30"/>
        <v>5192.8689999999997</v>
      </c>
      <c r="N19" s="47">
        <f t="shared" si="30"/>
        <v>18915.868999999999</v>
      </c>
      <c r="O19" s="35">
        <f t="shared" si="30"/>
        <v>19519.868999999999</v>
      </c>
      <c r="P19" s="47">
        <f t="shared" si="30"/>
        <v>35953.868999999999</v>
      </c>
      <c r="Q19" s="47">
        <f t="shared" si="30"/>
        <v>4804.8689999999988</v>
      </c>
      <c r="R19" s="47">
        <f t="shared" si="30"/>
        <v>18891.868999999999</v>
      </c>
      <c r="S19" s="47">
        <f t="shared" si="30"/>
        <v>19519.868999999999</v>
      </c>
      <c r="T19" s="35">
        <f>T15+T17+T18</f>
        <v>31588.868999999999</v>
      </c>
      <c r="U19" s="47">
        <f>U15+U17+U18</f>
        <v>22971.868999999999</v>
      </c>
      <c r="V19" s="47">
        <f t="shared" ref="V19:X19" si="31">V15+V17+V18</f>
        <v>15451.868999999999</v>
      </c>
      <c r="W19" s="47">
        <f t="shared" si="31"/>
        <v>38957.868999999999</v>
      </c>
      <c r="X19" s="47">
        <f t="shared" si="31"/>
        <v>31588.868999999999</v>
      </c>
      <c r="Y19" s="35">
        <f>Y15+Y17+Y18</f>
        <v>8477.4389999999985</v>
      </c>
      <c r="Z19" s="47">
        <f>Z15+Z17+Z18</f>
        <v>19141.868999999999</v>
      </c>
      <c r="AA19" s="47">
        <f t="shared" ref="AA19:AC19" si="32">AA15+AA17+AA18</f>
        <v>27203.438999999998</v>
      </c>
      <c r="AB19" s="47">
        <f t="shared" si="32"/>
        <v>20747.438999999998</v>
      </c>
      <c r="AC19" s="47">
        <f t="shared" si="32"/>
        <v>8477.4389999999985</v>
      </c>
    </row>
    <row r="20" spans="1:29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  <c r="Y20" s="20"/>
    </row>
    <row r="47" spans="1:1">
      <c r="A47" s="61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4"/>
  <sheetViews>
    <sheetView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D15" sqref="AD15"/>
    </sheetView>
  </sheetViews>
  <sheetFormatPr defaultColWidth="8.85546875" defaultRowHeight="12.75" outlineLevelRow="1"/>
  <cols>
    <col min="1" max="1" width="26.140625" style="13" customWidth="1"/>
    <col min="2" max="5" width="9.85546875" style="13" bestFit="1" customWidth="1"/>
    <col min="6" max="9" width="8.28515625" style="45" customWidth="1"/>
    <col min="10" max="10" width="9.85546875" style="13" bestFit="1" customWidth="1"/>
    <col min="11" max="11" width="8.28515625" style="45" customWidth="1"/>
    <col min="12" max="12" width="8.7109375" style="45" bestFit="1" customWidth="1"/>
    <col min="13" max="13" width="9" style="45" customWidth="1"/>
    <col min="14" max="14" width="8.7109375" style="45" bestFit="1" customWidth="1"/>
    <col min="15" max="15" width="8.85546875" style="13" customWidth="1"/>
    <col min="16" max="19" width="9.140625" style="45" bestFit="1" customWidth="1"/>
    <col min="20" max="29" width="9" style="13" bestFit="1" customWidth="1"/>
    <col min="30" max="16384" width="8.85546875" style="13"/>
  </cols>
  <sheetData>
    <row r="2" spans="1:29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</row>
    <row r="3" spans="1:29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  <c r="Y3" s="15" t="s">
        <v>11</v>
      </c>
      <c r="Z3" s="52" t="s">
        <v>90</v>
      </c>
      <c r="AA3" s="52" t="s">
        <v>91</v>
      </c>
      <c r="AB3" s="52" t="s">
        <v>92</v>
      </c>
      <c r="AC3" s="52" t="s">
        <v>93</v>
      </c>
    </row>
    <row r="4" spans="1:29">
      <c r="A4" s="44" t="s">
        <v>84</v>
      </c>
      <c r="D4" s="18"/>
      <c r="E4" s="18"/>
      <c r="U4" s="45"/>
      <c r="V4" s="45"/>
      <c r="W4" s="45"/>
      <c r="X4" s="45"/>
      <c r="Z4" s="45"/>
      <c r="AA4" s="45"/>
      <c r="AB4" s="45"/>
      <c r="AC4" s="45"/>
    </row>
    <row r="5" spans="1:29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  <c r="Y5" s="18">
        <f>SUM(Z5:AC5)</f>
        <v>32923</v>
      </c>
      <c r="Z5" s="19">
        <v>26230</v>
      </c>
      <c r="AA5" s="19">
        <v>552</v>
      </c>
      <c r="AB5" s="19">
        <v>2837</v>
      </c>
      <c r="AC5" s="45">
        <v>3304</v>
      </c>
    </row>
    <row r="6" spans="1:29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  <c r="Y6" s="18">
        <f>SUM(Z6:AC6)</f>
        <v>18094</v>
      </c>
      <c r="Z6" s="19">
        <v>2927</v>
      </c>
      <c r="AA6" s="19">
        <v>2482</v>
      </c>
      <c r="AB6" s="19">
        <v>7159</v>
      </c>
      <c r="AC6" s="19">
        <v>5526</v>
      </c>
    </row>
    <row r="7" spans="1:29" s="44" customFormat="1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 t="shared" ref="U7:X7" si="1">SUM(U5:U6)</f>
        <v>2090</v>
      </c>
      <c r="V7" s="47">
        <f t="shared" si="1"/>
        <v>3845</v>
      </c>
      <c r="W7" s="47">
        <f t="shared" si="1"/>
        <v>4927</v>
      </c>
      <c r="X7" s="47">
        <f t="shared" si="1"/>
        <v>7669</v>
      </c>
      <c r="Y7" s="35">
        <f>SUM(Z7:AC7)</f>
        <v>51017</v>
      </c>
      <c r="Z7" s="47">
        <f t="shared" ref="Z7:AC7" si="2">SUM(Z5:Z6)</f>
        <v>29157</v>
      </c>
      <c r="AA7" s="47">
        <f t="shared" si="2"/>
        <v>3034</v>
      </c>
      <c r="AB7" s="47">
        <f t="shared" si="2"/>
        <v>9996</v>
      </c>
      <c r="AC7" s="47">
        <f t="shared" si="2"/>
        <v>8830</v>
      </c>
    </row>
    <row r="8" spans="1:29">
      <c r="U8" s="45"/>
      <c r="V8" s="45"/>
      <c r="W8" s="45"/>
      <c r="X8" s="45"/>
      <c r="Z8" s="45"/>
      <c r="AA8" s="45"/>
      <c r="AB8" s="45"/>
      <c r="AC8" s="45"/>
    </row>
    <row r="9" spans="1:29" hidden="1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  <c r="Y9" s="18">
        <f>SUM(Z9:AC9)</f>
        <v>147036.52766763</v>
      </c>
      <c r="Z9" s="19">
        <f>Revenues!Z8</f>
        <v>35469.724977000005</v>
      </c>
      <c r="AA9" s="19">
        <f>Revenues!AA8</f>
        <v>36412.80269063</v>
      </c>
      <c r="AB9" s="19">
        <f>Revenues!AB8</f>
        <v>36931</v>
      </c>
      <c r="AC9" s="19">
        <f>Revenues!AC8</f>
        <v>38223</v>
      </c>
    </row>
    <row r="10" spans="1:29" collapsed="1">
      <c r="U10" s="45"/>
      <c r="V10" s="45"/>
      <c r="W10" s="45"/>
      <c r="X10" s="45"/>
      <c r="Z10" s="45"/>
      <c r="AA10" s="45"/>
      <c r="AB10" s="45"/>
      <c r="AC10" s="45"/>
    </row>
    <row r="11" spans="1:29">
      <c r="A11" s="13" t="s">
        <v>101</v>
      </c>
      <c r="B11" s="23">
        <f>B7/B9</f>
        <v>0.18908800785565238</v>
      </c>
      <c r="C11" s="23">
        <f t="shared" ref="C11:M11" si="3">C7/C9</f>
        <v>0.18739179476417814</v>
      </c>
      <c r="D11" s="23">
        <f t="shared" si="3"/>
        <v>0.14990527654436034</v>
      </c>
      <c r="E11" s="23">
        <f t="shared" si="3"/>
        <v>0.14686491427964218</v>
      </c>
      <c r="F11" s="38">
        <f t="shared" si="3"/>
        <v>6.6742678029112296E-2</v>
      </c>
      <c r="G11" s="38">
        <f t="shared" si="3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3"/>
        <v>0.12249960513968763</v>
      </c>
      <c r="L11" s="38">
        <f t="shared" si="3"/>
        <v>0.12770362558135515</v>
      </c>
      <c r="M11" s="38">
        <f t="shared" si="3"/>
        <v>0.11120228107243225</v>
      </c>
      <c r="N11" s="38">
        <f>N7/N9</f>
        <v>0.12609538424262004</v>
      </c>
      <c r="O11" s="23">
        <f>O7/O9</f>
        <v>0.11199988499508362</v>
      </c>
      <c r="P11" s="38">
        <f t="shared" ref="P11:S11" si="4">P7/P9</f>
        <v>5.3800983970798286E-2</v>
      </c>
      <c r="Q11" s="38">
        <f t="shared" si="4"/>
        <v>3.9304960264844098E-2</v>
      </c>
      <c r="R11" s="38">
        <f t="shared" si="4"/>
        <v>9.5107534973782368E-2</v>
      </c>
      <c r="S11" s="38">
        <f t="shared" si="4"/>
        <v>0.26088365911374761</v>
      </c>
      <c r="T11" s="23">
        <f>T7/T9</f>
        <v>0.1100252337835832</v>
      </c>
      <c r="U11" s="38">
        <f t="shared" ref="U11:X11" si="5">U7/U9</f>
        <v>4.8508761750029016E-2</v>
      </c>
      <c r="V11" s="38">
        <f t="shared" si="5"/>
        <v>8.9460214053047923E-2</v>
      </c>
      <c r="W11" s="38">
        <f t="shared" si="5"/>
        <v>0.11523528861446347</v>
      </c>
      <c r="X11" s="38">
        <f t="shared" si="5"/>
        <v>0.19364205635794365</v>
      </c>
      <c r="Y11" s="23">
        <f>Y7/Y9</f>
        <v>0.34696820449488458</v>
      </c>
      <c r="Z11" s="38">
        <f t="shared" ref="Z11:AC11" si="6">Z7/Z9</f>
        <v>0.82202498099172094</v>
      </c>
      <c r="AA11" s="38">
        <f t="shared" si="6"/>
        <v>8.3322342028363847E-2</v>
      </c>
      <c r="AB11" s="38">
        <f t="shared" si="6"/>
        <v>0.2706669193902142</v>
      </c>
      <c r="AC11" s="38">
        <f t="shared" si="6"/>
        <v>0.23101274101980482</v>
      </c>
    </row>
    <row r="13" spans="1:29">
      <c r="L13" s="38"/>
      <c r="M13" s="67"/>
    </row>
    <row r="18" spans="6:8">
      <c r="F18" s="19"/>
      <c r="G18" s="19"/>
      <c r="H18" s="19"/>
    </row>
    <row r="19" spans="6:8">
      <c r="F19" s="68"/>
      <c r="G19" s="68"/>
      <c r="H19" s="19"/>
    </row>
    <row r="20" spans="6:8">
      <c r="F20" s="67"/>
      <c r="H20" s="19"/>
    </row>
    <row r="21" spans="6:8">
      <c r="H21" s="19"/>
    </row>
    <row r="22" spans="6:8">
      <c r="F22" s="19"/>
      <c r="G22" s="21"/>
      <c r="H22" s="19"/>
    </row>
    <row r="23" spans="6:8">
      <c r="F23" s="69"/>
      <c r="G23" s="70"/>
      <c r="H23" s="67"/>
    </row>
    <row r="24" spans="6:8">
      <c r="F24" s="6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2015-07-10T13:27:09Z</cp:lastPrinted>
  <dcterms:created xsi:type="dcterms:W3CDTF">2013-01-30T05:33:18Z</dcterms:created>
  <dcterms:modified xsi:type="dcterms:W3CDTF">2017-01-27T06:38:45Z</dcterms:modified>
</cp:coreProperties>
</file>